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Школа\Desktop\"/>
    </mc:Choice>
  </mc:AlternateContent>
  <bookViews>
    <workbookView xWindow="0" yWindow="0" windowWidth="7404" windowHeight="5340" activeTab="1"/>
  </bookViews>
  <sheets>
    <sheet name="Госзадание" sheetId="4" r:id="rId1"/>
    <sheet name="Программы" sheetId="5" r:id="rId2"/>
  </sheets>
  <definedNames>
    <definedName name="_xlnm._FilterDatabase" localSheetId="0" hidden="1">Госзадание!$A$2:$Q$2</definedName>
  </definedNames>
  <calcPr calcId="162913"/>
</workbook>
</file>

<file path=xl/calcChain.xml><?xml version="1.0" encoding="utf-8"?>
<calcChain xmlns="http://schemas.openxmlformats.org/spreadsheetml/2006/main">
  <c r="S22" i="5" l="1"/>
  <c r="G22" i="5"/>
  <c r="F23" i="5"/>
  <c r="D23" i="5"/>
  <c r="G6" i="5"/>
  <c r="G7" i="5"/>
  <c r="G8" i="5"/>
  <c r="G9" i="5"/>
  <c r="G10" i="5"/>
  <c r="G11" i="5"/>
  <c r="G12" i="5"/>
  <c r="G13" i="5"/>
  <c r="G14" i="5"/>
  <c r="G15" i="5"/>
  <c r="G16" i="5"/>
  <c r="G17" i="5"/>
  <c r="G18" i="5"/>
  <c r="G19" i="5"/>
  <c r="G20" i="5"/>
  <c r="G21" i="5"/>
  <c r="G5" i="5"/>
  <c r="S18" i="5"/>
  <c r="S19" i="5"/>
  <c r="S20" i="5"/>
  <c r="S21" i="5"/>
  <c r="S17" i="5"/>
  <c r="N23" i="5"/>
  <c r="O23" i="5"/>
  <c r="P23" i="5"/>
  <c r="Q23" i="5"/>
  <c r="R23" i="5"/>
  <c r="M6" i="5"/>
  <c r="M7" i="5"/>
  <c r="M8" i="5"/>
  <c r="M9" i="5"/>
  <c r="M10" i="5"/>
  <c r="M11" i="5"/>
  <c r="M12" i="5"/>
  <c r="M13" i="5"/>
  <c r="M14" i="5"/>
  <c r="M15" i="5"/>
  <c r="M16" i="5"/>
  <c r="M17" i="5"/>
  <c r="M18" i="5"/>
  <c r="M19" i="5"/>
  <c r="M20" i="5"/>
  <c r="M21" i="5"/>
  <c r="M22" i="5"/>
  <c r="M5" i="5"/>
  <c r="J6" i="5"/>
  <c r="J7" i="5"/>
  <c r="J8" i="5"/>
  <c r="J9" i="5"/>
  <c r="J10" i="5"/>
  <c r="J11" i="5"/>
  <c r="J12" i="5"/>
  <c r="J13" i="5"/>
  <c r="J14" i="5"/>
  <c r="J15" i="5"/>
  <c r="J16" i="5"/>
  <c r="J17" i="5"/>
  <c r="J18" i="5"/>
  <c r="J19" i="5"/>
  <c r="J20" i="5"/>
  <c r="J21" i="5"/>
  <c r="J22" i="5"/>
  <c r="J5" i="5"/>
  <c r="H23" i="5"/>
  <c r="I23" i="5"/>
  <c r="K23" i="5"/>
  <c r="L23" i="5"/>
  <c r="M23" i="5" l="1"/>
  <c r="J23" i="5"/>
  <c r="G23" i="5"/>
  <c r="S23" i="5"/>
  <c r="P46" i="4"/>
  <c r="Q46" i="4" s="1"/>
  <c r="E52" i="4" l="1"/>
  <c r="E49" i="4"/>
  <c r="E48" i="4"/>
  <c r="E47" i="4"/>
  <c r="E46" i="4"/>
  <c r="J46" i="4" s="1"/>
  <c r="J45" i="4"/>
  <c r="C60" i="4" l="1"/>
  <c r="F59" i="4"/>
  <c r="F58" i="4"/>
  <c r="F57" i="4"/>
  <c r="F56" i="4"/>
  <c r="F55" i="4"/>
  <c r="F54" i="4"/>
  <c r="J54" i="4" s="1"/>
  <c r="F53" i="4"/>
  <c r="J53" i="4" s="1"/>
  <c r="F52" i="4"/>
  <c r="J52" i="4" s="1"/>
  <c r="F51" i="4"/>
  <c r="J51" i="4" s="1"/>
  <c r="F50" i="4"/>
  <c r="J50" i="4" s="1"/>
  <c r="F49" i="4"/>
  <c r="J49" i="4" s="1"/>
  <c r="F48" i="4"/>
  <c r="J48" i="4" s="1"/>
  <c r="F47" i="4"/>
  <c r="F46" i="4"/>
  <c r="F45" i="4"/>
  <c r="E43" i="4"/>
  <c r="F43" i="4" s="1"/>
  <c r="G43" i="4" s="1"/>
  <c r="H43" i="4" s="1"/>
  <c r="I43" i="4" s="1"/>
  <c r="E42" i="4"/>
  <c r="F42" i="4" s="1"/>
  <c r="G42" i="4" s="1"/>
  <c r="H42" i="4" s="1"/>
  <c r="I42" i="4" s="1"/>
  <c r="E41" i="4"/>
  <c r="F41" i="4" s="1"/>
  <c r="J41" i="4" s="1"/>
  <c r="E40" i="4"/>
  <c r="F40" i="4" s="1"/>
  <c r="G40" i="4" s="1"/>
  <c r="H40" i="4" s="1"/>
  <c r="I40" i="4" s="1"/>
  <c r="E39" i="4"/>
  <c r="F39" i="4" s="1"/>
  <c r="E38" i="4"/>
  <c r="F38" i="4" s="1"/>
  <c r="J38" i="4" s="1"/>
  <c r="E37" i="4"/>
  <c r="F37" i="4" s="1"/>
  <c r="J37" i="4" s="1"/>
  <c r="E36" i="4"/>
  <c r="F36" i="4" s="1"/>
  <c r="J36" i="4" s="1"/>
  <c r="E35" i="4"/>
  <c r="F35" i="4" s="1"/>
  <c r="G35" i="4" s="1"/>
  <c r="H35" i="4" s="1"/>
  <c r="I35" i="4" s="1"/>
  <c r="E34" i="4"/>
  <c r="F34" i="4" s="1"/>
  <c r="J34" i="4" s="1"/>
  <c r="E33" i="4"/>
  <c r="F33" i="4" s="1"/>
  <c r="E32" i="4"/>
  <c r="F32" i="4" s="1"/>
  <c r="J32" i="4" s="1"/>
  <c r="E31" i="4"/>
  <c r="F31" i="4" s="1"/>
  <c r="E30" i="4"/>
  <c r="F30" i="4" s="1"/>
  <c r="J30" i="4" s="1"/>
  <c r="E29" i="4"/>
  <c r="F29" i="4" s="1"/>
  <c r="J29" i="4" s="1"/>
  <c r="E28" i="4"/>
  <c r="F28" i="4" s="1"/>
  <c r="G28" i="4" s="1"/>
  <c r="H28" i="4" s="1"/>
  <c r="I28" i="4" s="1"/>
  <c r="E27" i="4"/>
  <c r="F27" i="4" s="1"/>
  <c r="G27" i="4" s="1"/>
  <c r="H27" i="4" s="1"/>
  <c r="I27" i="4" s="1"/>
  <c r="E26" i="4"/>
  <c r="F26" i="4" s="1"/>
  <c r="J26" i="4" s="1"/>
  <c r="E25" i="4"/>
  <c r="F25" i="4" s="1"/>
  <c r="J25" i="4" s="1"/>
  <c r="E24" i="4"/>
  <c r="F24" i="4" s="1"/>
  <c r="J24" i="4" s="1"/>
  <c r="E23" i="4"/>
  <c r="F23" i="4" s="1"/>
  <c r="E22" i="4"/>
  <c r="F22" i="4" s="1"/>
  <c r="J22" i="4" s="1"/>
  <c r="E21" i="4"/>
  <c r="F21" i="4" s="1"/>
  <c r="J21" i="4" s="1"/>
  <c r="E20" i="4"/>
  <c r="F20" i="4" s="1"/>
  <c r="G20" i="4" s="1"/>
  <c r="H20" i="4" s="1"/>
  <c r="I20" i="4" s="1"/>
  <c r="E19" i="4"/>
  <c r="F19" i="4" s="1"/>
  <c r="G19" i="4" s="1"/>
  <c r="H19" i="4" s="1"/>
  <c r="I19" i="4" s="1"/>
  <c r="E18" i="4"/>
  <c r="F18" i="4" s="1"/>
  <c r="J18" i="4" s="1"/>
  <c r="E17" i="4"/>
  <c r="F17" i="4" s="1"/>
  <c r="E16" i="4"/>
  <c r="F16" i="4" s="1"/>
  <c r="J16" i="4" s="1"/>
  <c r="E15" i="4"/>
  <c r="F15" i="4" s="1"/>
  <c r="E14" i="4"/>
  <c r="F14" i="4" s="1"/>
  <c r="J14" i="4" s="1"/>
  <c r="E13" i="4"/>
  <c r="F13" i="4" s="1"/>
  <c r="J13" i="4" s="1"/>
  <c r="E12" i="4"/>
  <c r="F12" i="4" s="1"/>
  <c r="G12" i="4" s="1"/>
  <c r="H12" i="4" s="1"/>
  <c r="I12" i="4" s="1"/>
  <c r="E11" i="4"/>
  <c r="F11" i="4" s="1"/>
  <c r="G11" i="4" s="1"/>
  <c r="H11" i="4" s="1"/>
  <c r="I11" i="4" s="1"/>
  <c r="E10" i="4"/>
  <c r="F10" i="4" s="1"/>
  <c r="J10" i="4" s="1"/>
  <c r="E9" i="4"/>
  <c r="F9" i="4" s="1"/>
  <c r="J9" i="4" s="1"/>
  <c r="E8" i="4"/>
  <c r="F8" i="4" s="1"/>
  <c r="J8" i="4" s="1"/>
  <c r="E7" i="4"/>
  <c r="F7" i="4" s="1"/>
  <c r="J7" i="4" s="1"/>
  <c r="E6" i="4"/>
  <c r="F6" i="4" s="1"/>
  <c r="J6" i="4" s="1"/>
  <c r="E5" i="4"/>
  <c r="F5" i="4" s="1"/>
  <c r="J5" i="4" s="1"/>
  <c r="E4" i="4"/>
  <c r="F4" i="4" s="1"/>
  <c r="G4" i="4" s="1"/>
  <c r="H4" i="4" s="1"/>
  <c r="I4" i="4" s="1"/>
  <c r="E3" i="4"/>
  <c r="G57" i="4" l="1"/>
  <c r="H57" i="4" s="1"/>
  <c r="I57" i="4" s="1"/>
  <c r="J57" i="4"/>
  <c r="G58" i="4"/>
  <c r="H58" i="4" s="1"/>
  <c r="I58" i="4" s="1"/>
  <c r="J58" i="4"/>
  <c r="G59" i="4"/>
  <c r="H59" i="4" s="1"/>
  <c r="I59" i="4" s="1"/>
  <c r="J59" i="4"/>
  <c r="G47" i="4"/>
  <c r="H47" i="4" s="1"/>
  <c r="I47" i="4" s="1"/>
  <c r="J47" i="4"/>
  <c r="G55" i="4"/>
  <c r="H55" i="4" s="1"/>
  <c r="I55" i="4" s="1"/>
  <c r="J55" i="4"/>
  <c r="G56" i="4"/>
  <c r="H56" i="4" s="1"/>
  <c r="I56" i="4" s="1"/>
  <c r="J56" i="4"/>
  <c r="P57" i="4"/>
  <c r="Q57" i="4" s="1"/>
  <c r="O19" i="4"/>
  <c r="P19" i="4" s="1"/>
  <c r="Q19" i="4" s="1"/>
  <c r="J23" i="4"/>
  <c r="G23" i="4"/>
  <c r="H23" i="4" s="1"/>
  <c r="I23" i="4" s="1"/>
  <c r="P58" i="4"/>
  <c r="Q58" i="4" s="1"/>
  <c r="J15" i="4"/>
  <c r="G15" i="4"/>
  <c r="H15" i="4" s="1"/>
  <c r="I15" i="4" s="1"/>
  <c r="O20" i="4"/>
  <c r="P20" i="4" s="1"/>
  <c r="Q20" i="4" s="1"/>
  <c r="J31" i="4"/>
  <c r="G31" i="4"/>
  <c r="H31" i="4" s="1"/>
  <c r="I31" i="4" s="1"/>
  <c r="G39" i="4"/>
  <c r="H39" i="4" s="1"/>
  <c r="I39" i="4" s="1"/>
  <c r="J39" i="4"/>
  <c r="O42" i="4"/>
  <c r="P42" i="4" s="1"/>
  <c r="Q42" i="4" s="1"/>
  <c r="P59" i="4"/>
  <c r="Q59" i="4" s="1"/>
  <c r="J33" i="4"/>
  <c r="G33" i="4"/>
  <c r="H33" i="4" s="1"/>
  <c r="I33" i="4" s="1"/>
  <c r="O4" i="4"/>
  <c r="P4" i="4" s="1"/>
  <c r="Q4" i="4" s="1"/>
  <c r="O11" i="4"/>
  <c r="P11" i="4" s="1"/>
  <c r="Q11" i="4" s="1"/>
  <c r="O12" i="4"/>
  <c r="P12" i="4" s="1"/>
  <c r="Q12" i="4" s="1"/>
  <c r="O27" i="4"/>
  <c r="P27" i="4" s="1"/>
  <c r="Q27" i="4" s="1"/>
  <c r="O35" i="4"/>
  <c r="P35" i="4" s="1"/>
  <c r="Q35" i="4" s="1"/>
  <c r="J17" i="4"/>
  <c r="G17" i="4"/>
  <c r="H17" i="4" s="1"/>
  <c r="I17" i="4" s="1"/>
  <c r="O28" i="4"/>
  <c r="P28" i="4" s="1"/>
  <c r="Q28" i="4" s="1"/>
  <c r="O40" i="4"/>
  <c r="P40" i="4" s="1"/>
  <c r="Q40" i="4" s="1"/>
  <c r="O43" i="4"/>
  <c r="P43" i="4" s="1"/>
  <c r="Q43" i="4" s="1"/>
  <c r="P56" i="4"/>
  <c r="Q56" i="4" s="1"/>
  <c r="G41" i="4"/>
  <c r="H41" i="4" s="1"/>
  <c r="I41" i="4" s="1"/>
  <c r="G37" i="4"/>
  <c r="H37" i="4" s="1"/>
  <c r="I37" i="4" s="1"/>
  <c r="G29" i="4"/>
  <c r="H29" i="4" s="1"/>
  <c r="I29" i="4" s="1"/>
  <c r="G25" i="4"/>
  <c r="H25" i="4" s="1"/>
  <c r="I25" i="4" s="1"/>
  <c r="G21" i="4"/>
  <c r="H21" i="4" s="1"/>
  <c r="I21" i="4" s="1"/>
  <c r="G13" i="4"/>
  <c r="H13" i="4" s="1"/>
  <c r="I13" i="4" s="1"/>
  <c r="G9" i="4"/>
  <c r="H9" i="4" s="1"/>
  <c r="I9" i="4" s="1"/>
  <c r="G5" i="4"/>
  <c r="H5" i="4" s="1"/>
  <c r="I5" i="4" s="1"/>
  <c r="J4" i="4"/>
  <c r="J40" i="4"/>
  <c r="J35" i="4"/>
  <c r="J28" i="4"/>
  <c r="J20" i="4"/>
  <c r="J12" i="4"/>
  <c r="G36" i="4"/>
  <c r="H36" i="4" s="1"/>
  <c r="I36" i="4" s="1"/>
  <c r="G32" i="4"/>
  <c r="H32" i="4" s="1"/>
  <c r="I32" i="4" s="1"/>
  <c r="G24" i="4"/>
  <c r="H24" i="4" s="1"/>
  <c r="I24" i="4" s="1"/>
  <c r="G16" i="4"/>
  <c r="H16" i="4" s="1"/>
  <c r="I16" i="4" s="1"/>
  <c r="G8" i="4"/>
  <c r="H8" i="4" s="1"/>
  <c r="I8" i="4" s="1"/>
  <c r="J43" i="4"/>
  <c r="J27" i="4"/>
  <c r="J19" i="4"/>
  <c r="J11" i="4"/>
  <c r="G7" i="4"/>
  <c r="H7" i="4" s="1"/>
  <c r="I7" i="4" s="1"/>
  <c r="J42" i="4"/>
  <c r="G38" i="4"/>
  <c r="H38" i="4" s="1"/>
  <c r="I38" i="4" s="1"/>
  <c r="G34" i="4"/>
  <c r="H34" i="4" s="1"/>
  <c r="I34" i="4" s="1"/>
  <c r="G30" i="4"/>
  <c r="H30" i="4" s="1"/>
  <c r="I30" i="4" s="1"/>
  <c r="G26" i="4"/>
  <c r="H26" i="4" s="1"/>
  <c r="I26" i="4" s="1"/>
  <c r="G22" i="4"/>
  <c r="H22" i="4" s="1"/>
  <c r="I22" i="4" s="1"/>
  <c r="G18" i="4"/>
  <c r="H18" i="4" s="1"/>
  <c r="I18" i="4" s="1"/>
  <c r="G14" i="4"/>
  <c r="H14" i="4" s="1"/>
  <c r="I14" i="4" s="1"/>
  <c r="G10" i="4"/>
  <c r="H10" i="4" s="1"/>
  <c r="I10" i="4" s="1"/>
  <c r="G6" i="4"/>
  <c r="H6" i="4" s="1"/>
  <c r="I6" i="4" s="1"/>
  <c r="G52" i="4"/>
  <c r="H52" i="4" s="1"/>
  <c r="I52" i="4" s="1"/>
  <c r="G51" i="4"/>
  <c r="H51" i="4" s="1"/>
  <c r="I51" i="4" s="1"/>
  <c r="G50" i="4"/>
  <c r="H50" i="4" s="1"/>
  <c r="I50" i="4" s="1"/>
  <c r="G54" i="4"/>
  <c r="H54" i="4" s="1"/>
  <c r="I54" i="4" s="1"/>
  <c r="G53" i="4"/>
  <c r="H53" i="4" s="1"/>
  <c r="I53" i="4" s="1"/>
  <c r="G49" i="4"/>
  <c r="H49" i="4" s="1"/>
  <c r="I49" i="4" s="1"/>
  <c r="G48" i="4"/>
  <c r="H48" i="4" s="1"/>
  <c r="I48" i="4" s="1"/>
  <c r="Q47" i="4"/>
  <c r="G46" i="4"/>
  <c r="H46" i="4" s="1"/>
  <c r="I46" i="4" s="1"/>
  <c r="G45" i="4"/>
  <c r="H45" i="4" s="1"/>
  <c r="I45" i="4" s="1"/>
  <c r="E60" i="4"/>
  <c r="F3" i="4"/>
  <c r="O55" i="4" l="1"/>
  <c r="P55" i="4" s="1"/>
  <c r="Q55" i="4" s="1"/>
  <c r="O14" i="4"/>
  <c r="P14" i="4" s="1"/>
  <c r="Q14" i="4" s="1"/>
  <c r="O25" i="4"/>
  <c r="P25" i="4" s="1"/>
  <c r="Q25" i="4" s="1"/>
  <c r="O17" i="4"/>
  <c r="P17" i="4" s="1"/>
  <c r="Q17" i="4" s="1"/>
  <c r="O33" i="4"/>
  <c r="P33" i="4" s="1"/>
  <c r="Q33" i="4" s="1"/>
  <c r="J3" i="4"/>
  <c r="G3" i="4"/>
  <c r="H3" i="4" s="1"/>
  <c r="I3" i="4" s="1"/>
  <c r="O34" i="4"/>
  <c r="P34" i="4" s="1"/>
  <c r="Q34" i="4" s="1"/>
  <c r="O8" i="4"/>
  <c r="P8" i="4" s="1"/>
  <c r="Q8" i="4" s="1"/>
  <c r="O36" i="4"/>
  <c r="P36" i="4" s="1"/>
  <c r="Q36" i="4" s="1"/>
  <c r="O9" i="4"/>
  <c r="P9" i="4" s="1"/>
  <c r="Q9" i="4" s="1"/>
  <c r="O29" i="4"/>
  <c r="P29" i="4" s="1"/>
  <c r="Q29" i="4" s="1"/>
  <c r="O39" i="4"/>
  <c r="P39" i="4" s="1"/>
  <c r="Q39" i="4" s="1"/>
  <c r="O30" i="4"/>
  <c r="P30" i="4" s="1"/>
  <c r="Q30" i="4" s="1"/>
  <c r="O32" i="4"/>
  <c r="P32" i="4" s="1"/>
  <c r="Q32" i="4" s="1"/>
  <c r="O5" i="4"/>
  <c r="P5" i="4" s="1"/>
  <c r="Q5" i="4" s="1"/>
  <c r="L40" i="4"/>
  <c r="K40" i="4"/>
  <c r="L11" i="4"/>
  <c r="K11" i="4"/>
  <c r="O6" i="4"/>
  <c r="P6" i="4" s="1"/>
  <c r="Q6" i="4" s="1"/>
  <c r="O22" i="4"/>
  <c r="P22" i="4" s="1"/>
  <c r="Q22" i="4" s="1"/>
  <c r="O38" i="4"/>
  <c r="P38" i="4" s="1"/>
  <c r="Q38" i="4" s="1"/>
  <c r="O16" i="4"/>
  <c r="P16" i="4" s="1"/>
  <c r="Q16" i="4" s="1"/>
  <c r="O13" i="4"/>
  <c r="P13" i="4" s="1"/>
  <c r="Q13" i="4" s="1"/>
  <c r="O37" i="4"/>
  <c r="P37" i="4" s="1"/>
  <c r="Q37" i="4" s="1"/>
  <c r="L43" i="4"/>
  <c r="K43" i="4"/>
  <c r="K28" i="4"/>
  <c r="L28" i="4"/>
  <c r="L35" i="4"/>
  <c r="K35" i="4"/>
  <c r="K12" i="4"/>
  <c r="L12" i="4"/>
  <c r="K4" i="4"/>
  <c r="L4" i="4"/>
  <c r="L42" i="4"/>
  <c r="K42" i="4"/>
  <c r="O31" i="4"/>
  <c r="P31" i="4" s="1"/>
  <c r="Q31" i="4" s="1"/>
  <c r="O15" i="4"/>
  <c r="P15" i="4" s="1"/>
  <c r="Q15" i="4" s="1"/>
  <c r="O23" i="4"/>
  <c r="P23" i="4" s="1"/>
  <c r="Q23" i="4" s="1"/>
  <c r="O7" i="4"/>
  <c r="P7" i="4" s="1"/>
  <c r="Q7" i="4" s="1"/>
  <c r="L27" i="4"/>
  <c r="K27" i="4"/>
  <c r="K20" i="4"/>
  <c r="L20" i="4"/>
  <c r="L19" i="4"/>
  <c r="K19" i="4"/>
  <c r="O18" i="4"/>
  <c r="P18" i="4" s="1"/>
  <c r="Q18" i="4" s="1"/>
  <c r="O10" i="4"/>
  <c r="P10" i="4" s="1"/>
  <c r="Q10" i="4" s="1"/>
  <c r="O26" i="4"/>
  <c r="P26" i="4" s="1"/>
  <c r="Q26" i="4" s="1"/>
  <c r="O24" i="4"/>
  <c r="P24" i="4" s="1"/>
  <c r="Q24" i="4" s="1"/>
  <c r="O21" i="4"/>
  <c r="P21" i="4" s="1"/>
  <c r="Q21" i="4" s="1"/>
  <c r="O41" i="4"/>
  <c r="P41" i="4" s="1"/>
  <c r="Q41" i="4" s="1"/>
  <c r="Q52" i="4"/>
  <c r="P51" i="4"/>
  <c r="Q51" i="4" s="1"/>
  <c r="P50" i="4"/>
  <c r="Q50" i="4" s="1"/>
  <c r="P54" i="4"/>
  <c r="Q54" i="4" s="1"/>
  <c r="P53" i="4"/>
  <c r="Q53" i="4" s="1"/>
  <c r="Q49" i="4"/>
  <c r="Q48" i="4"/>
  <c r="P45" i="4"/>
  <c r="Q45" i="4" s="1"/>
  <c r="F60" i="4"/>
  <c r="M20" i="4" l="1"/>
  <c r="N20" i="4" s="1"/>
  <c r="M12" i="4"/>
  <c r="N12" i="4" s="1"/>
  <c r="M28" i="4"/>
  <c r="N28" i="4" s="1"/>
  <c r="M4" i="4"/>
  <c r="N4" i="4" s="1"/>
  <c r="L10" i="4"/>
  <c r="K10" i="4"/>
  <c r="L31" i="4"/>
  <c r="K31" i="4"/>
  <c r="L6" i="4"/>
  <c r="K6" i="4"/>
  <c r="L32" i="4"/>
  <c r="K32" i="4"/>
  <c r="K29" i="4"/>
  <c r="L29" i="4"/>
  <c r="K36" i="4"/>
  <c r="L36" i="4"/>
  <c r="K41" i="4"/>
  <c r="L41" i="4"/>
  <c r="M19" i="4"/>
  <c r="N19" i="4" s="1"/>
  <c r="M27" i="4"/>
  <c r="N27" i="4" s="1"/>
  <c r="M35" i="4"/>
  <c r="N35" i="4" s="1"/>
  <c r="M43" i="4"/>
  <c r="N43" i="4" s="1"/>
  <c r="M40" i="4"/>
  <c r="N40" i="4" s="1"/>
  <c r="K33" i="4"/>
  <c r="L33" i="4"/>
  <c r="K25" i="4"/>
  <c r="L25" i="4"/>
  <c r="L23" i="4"/>
  <c r="K23" i="4"/>
  <c r="L38" i="4"/>
  <c r="K38" i="4"/>
  <c r="L26" i="4"/>
  <c r="K26" i="4"/>
  <c r="L18" i="4"/>
  <c r="K18" i="4"/>
  <c r="L7" i="4"/>
  <c r="K7" i="4"/>
  <c r="L15" i="4"/>
  <c r="K15" i="4"/>
  <c r="L16" i="4"/>
  <c r="K16" i="4"/>
  <c r="L22" i="4"/>
  <c r="K22" i="4"/>
  <c r="L30" i="4"/>
  <c r="K30" i="4"/>
  <c r="L39" i="4"/>
  <c r="K39" i="4"/>
  <c r="L8" i="4"/>
  <c r="K8" i="4"/>
  <c r="O3" i="4"/>
  <c r="P3" i="4" s="1"/>
  <c r="Q3" i="4" s="1"/>
  <c r="L14" i="4"/>
  <c r="K14" i="4"/>
  <c r="L24" i="4"/>
  <c r="K24" i="4"/>
  <c r="K13" i="4"/>
  <c r="L13" i="4"/>
  <c r="M13" i="4" s="1"/>
  <c r="N13" i="4" s="1"/>
  <c r="L34" i="4"/>
  <c r="K34" i="4"/>
  <c r="K21" i="4"/>
  <c r="L21" i="4"/>
  <c r="M21" i="4" s="1"/>
  <c r="N21" i="4" s="1"/>
  <c r="M42" i="4"/>
  <c r="N42" i="4" s="1"/>
  <c r="K37" i="4"/>
  <c r="L37" i="4"/>
  <c r="M11" i="4"/>
  <c r="N11" i="4" s="1"/>
  <c r="K5" i="4"/>
  <c r="L5" i="4"/>
  <c r="K9" i="4"/>
  <c r="L9" i="4"/>
  <c r="M9" i="4" s="1"/>
  <c r="N9" i="4" s="1"/>
  <c r="K17" i="4"/>
  <c r="L17" i="4"/>
  <c r="M41" i="4" l="1"/>
  <c r="N41" i="4" s="1"/>
  <c r="M29" i="4"/>
  <c r="N29" i="4" s="1"/>
  <c r="M39" i="4"/>
  <c r="N39" i="4" s="1"/>
  <c r="M22" i="4"/>
  <c r="N22" i="4" s="1"/>
  <c r="M15" i="4"/>
  <c r="N15" i="4" s="1"/>
  <c r="M18" i="4"/>
  <c r="N18" i="4" s="1"/>
  <c r="M38" i="4"/>
  <c r="N38" i="4" s="1"/>
  <c r="M36" i="4"/>
  <c r="N36" i="4" s="1"/>
  <c r="M33" i="4"/>
  <c r="N33" i="4" s="1"/>
  <c r="M24" i="4"/>
  <c r="N24" i="4" s="1"/>
  <c r="M34" i="4"/>
  <c r="N34" i="4" s="1"/>
  <c r="M37" i="4"/>
  <c r="N37" i="4" s="1"/>
  <c r="M32" i="4"/>
  <c r="N32" i="4" s="1"/>
  <c r="M31" i="4"/>
  <c r="N31" i="4" s="1"/>
  <c r="M14" i="4"/>
  <c r="N14" i="4" s="1"/>
  <c r="M8" i="4"/>
  <c r="N8" i="4" s="1"/>
  <c r="M30" i="4"/>
  <c r="N30" i="4" s="1"/>
  <c r="M16" i="4"/>
  <c r="N16" i="4" s="1"/>
  <c r="M7" i="4"/>
  <c r="N7" i="4" s="1"/>
  <c r="M26" i="4"/>
  <c r="N26" i="4" s="1"/>
  <c r="M23" i="4"/>
  <c r="N23" i="4" s="1"/>
  <c r="L3" i="4"/>
  <c r="K3" i="4"/>
  <c r="M17" i="4"/>
  <c r="N17" i="4" s="1"/>
  <c r="M5" i="4"/>
  <c r="N5" i="4" s="1"/>
  <c r="M25" i="4"/>
  <c r="N25" i="4" s="1"/>
  <c r="M6" i="4"/>
  <c r="N6" i="4" s="1"/>
  <c r="M10" i="4"/>
  <c r="N10" i="4" s="1"/>
  <c r="M3" i="4" l="1"/>
  <c r="N3" i="4" s="1"/>
</calcChain>
</file>

<file path=xl/sharedStrings.xml><?xml version="1.0" encoding="utf-8"?>
<sst xmlns="http://schemas.openxmlformats.org/spreadsheetml/2006/main" count="137" uniqueCount="110">
  <si>
    <t>Наименование ОО</t>
  </si>
  <si>
    <t>Количество человек, которых необходимо охватить программами  дополнительного образования</t>
  </si>
  <si>
    <t>КОГОБУ СШ пгт Арбаж</t>
  </si>
  <si>
    <t>КОГОБУ СШ с УИОП пгт Афанасьево</t>
  </si>
  <si>
    <t>КОГОБУ СШ с УИОП г. Белой Холуницы</t>
  </si>
  <si>
    <t>КОГОБУ СШ с УИОП пгт Богородское</t>
  </si>
  <si>
    <t>КОГОБУ СШ с УИОП г. Кирс Верхнекамского района</t>
  </si>
  <si>
    <t>КОГОБУ СШ пгт Верхошижемье им. И. С. Березина</t>
  </si>
  <si>
    <t>КОГОБУ СШ пгт Даровской</t>
  </si>
  <si>
    <t>КОГОБУ СШ с УИОП г. Зуевка</t>
  </si>
  <si>
    <t>КОГОБУ СШ с УИОП пгт Кикнур</t>
  </si>
  <si>
    <t>КОГОБУ СШ с УИОП пгт Кильмезь</t>
  </si>
  <si>
    <t>КОГОБУ СШ пгт Кумёны</t>
  </si>
  <si>
    <t>КОГОБУ СШ пгт Нижнеивкино Куменского района</t>
  </si>
  <si>
    <t xml:space="preserve">КОГОБУ СШ пгт Лебяжье </t>
  </si>
  <si>
    <t>КОГОАУ СШ г. Лузы</t>
  </si>
  <si>
    <t>КОГОБУ " Лицей г. Малмыжа"</t>
  </si>
  <si>
    <t>КОГОБУ СШ г. Мураши</t>
  </si>
  <si>
    <t>КОГОБУ СШ с УИОП пгт Нагорск</t>
  </si>
  <si>
    <t>КОГОБУ СШ пгт Нема</t>
  </si>
  <si>
    <t>КОГОБУ СШ с УИОП г. Нолинска</t>
  </si>
  <si>
    <t>КОГОБУ СШ с УИОП г. Омутнинска</t>
  </si>
  <si>
    <t>КОГОБУ СШ пгт Оричи</t>
  </si>
  <si>
    <t>КОГОБУ СШ г. Орлова</t>
  </si>
  <si>
    <t xml:space="preserve">КОГОБУ СШ с УИОП пгт Пижанка </t>
  </si>
  <si>
    <t>КОГОБУ СШ пгт Демьяново Подосиновского района</t>
  </si>
  <si>
    <t xml:space="preserve">КОГОБУ СШ пгт Подосиновец </t>
  </si>
  <si>
    <t xml:space="preserve">КОГОБУ СШ с УИОП пгт Санчурск </t>
  </si>
  <si>
    <t>КОГОБУ СШ пгт Свеча</t>
  </si>
  <si>
    <t>КОГОБУ СШ пгт Вахруши Слободского района</t>
  </si>
  <si>
    <t>КОГОБУ Лицей г. Советска</t>
  </si>
  <si>
    <t>КОГОБУ СШ пгт Суна</t>
  </si>
  <si>
    <t xml:space="preserve">КОГОБУ СШ с УИОП пгт Тужа </t>
  </si>
  <si>
    <t>КОГОБУ СШ с УИОП пгт Уни</t>
  </si>
  <si>
    <t>КОГОАУ Гимназия г. Уржума</t>
  </si>
  <si>
    <t>КОГОБУ СШ С УИОП пгт Фаленки</t>
  </si>
  <si>
    <t>КОГОБУ СШ с УИОП пгт Ленинское Шабалинского района</t>
  </si>
  <si>
    <t>КОГОБУ СШ с УИОП пгт Мурыгино Юрьянского района</t>
  </si>
  <si>
    <t>КОГОБУ СШ с УИОП пгт Юрья</t>
  </si>
  <si>
    <t>КОГОБУ СШ с УИОП г. Яранск</t>
  </si>
  <si>
    <t>КОГОБУ СШ с УИОП № 1 г. Котельнича</t>
  </si>
  <si>
    <t>КОГОБУ Лицей № 9 г. Слободского</t>
  </si>
  <si>
    <t>Кировское областное государственное общеобразовательное бюджетное учреждение «Средняя школа с. Сорвижи Арбажского района»</t>
  </si>
  <si>
    <t>Кировское областное государственное общеобразовательное бюджетное учреждение «Средняя школа с. Ошлань Богородского района»</t>
  </si>
  <si>
    <t>Кировское областное государственное общеобразовательное бюджетное учреждение «Средняя школа с. Красное Даровского района»</t>
  </si>
  <si>
    <t>Кировское областное государственное общеобразовательное бюджетное учреждение «Основная школа д. Первые Бобровы Даровского района»</t>
  </si>
  <si>
    <t>Кировское областное государственное общеобразовательное бюджетное учреждение «Основная школа с. Русские Краи Кикнурского района»</t>
  </si>
  <si>
    <t>Кировское областное государственное общеобразовательное бюджетное учреждение «Средняя школа с. Лаж Лебяжского района»</t>
  </si>
  <si>
    <t>Кировское областное государственное общеобразовательное бюджетное учреждение «Средняя школа с. Архангельское Немского района»</t>
  </si>
  <si>
    <t>Кировское областное государственное общеобразовательное бюджетное учреждение «Основная школа с. Юма Свечинского района»</t>
  </si>
  <si>
    <t>Кировское областное государственное общеобразовательное бюджетное учреждение «Средняя школа с. Верхосунье Сунского района»</t>
  </si>
  <si>
    <t>Кировское областное государственное общеобразовательное бюджетное учреждение «Средняя школа с. Ныр Тужинского района»</t>
  </si>
  <si>
    <t>Кировское областное государственное общеобразовательное бюджетное учреждение «Средняя школа пгт Левинцы Оричевского района»</t>
  </si>
  <si>
    <t>Кировское областное государственное общеобразовательное автономное учреждение «Кировский кадетский корпус имени Героя Советского Союза А.Я. Опарина»</t>
  </si>
  <si>
    <t>Кировское областное государственное общеобразовательное бюджетное учреждение для детей, нуждающихся в длительном лечении, «Кирово-Чепецкая санаторная школа-интернат»</t>
  </si>
  <si>
    <t>Кировское областное государственное общеобразовательное бюджетное учреждение «Школа-интернат для обучающихся с ограниченными возможностями здоровья № 1 г. Нолинска»</t>
  </si>
  <si>
    <t>Кировское областное государственное общеобразовательное бюджетное учреждение «Школа-интернат для обучающихся с ограниченными возможностями здоровья г. Советска»</t>
  </si>
  <si>
    <t>Округление до целого значения</t>
  </si>
  <si>
    <t>ИТОГО</t>
  </si>
  <si>
    <t>КОГОАУ Вятский многопрофильный лицей г. В.Поляны</t>
  </si>
  <si>
    <t>Количество обучающихся (ОО-1_2024)</t>
  </si>
  <si>
    <t>Год создания центра "Точка роста"</t>
  </si>
  <si>
    <t>Количество групп дополнительного образования (с учетом, что средняя наполняемость 12 человек)</t>
  </si>
  <si>
    <t>рассчет человеко/часов (в год)</t>
  </si>
  <si>
    <t>1 квартал</t>
  </si>
  <si>
    <t>2 квартал с нарастающим итогом 25%</t>
  </si>
  <si>
    <t>3 квартал с нарастающим итогом 25%)</t>
  </si>
  <si>
    <t>4 квартал с нарастающим итогом 25%</t>
  </si>
  <si>
    <t>ежеквартально</t>
  </si>
  <si>
    <t>кол-во групп</t>
  </si>
  <si>
    <t>кол-во детей</t>
  </si>
  <si>
    <t>примечание: ТР 2020 - программы на 16 часов</t>
  </si>
  <si>
    <t>ТР 2021 - программы на 34 часа</t>
  </si>
  <si>
    <t>рассчет человеко/часов (в квартал)</t>
  </si>
  <si>
    <t xml:space="preserve">2 квартал </t>
  </si>
  <si>
    <t xml:space="preserve">3 квартал </t>
  </si>
  <si>
    <t xml:space="preserve">4 квартал </t>
  </si>
  <si>
    <t>№ п/п</t>
  </si>
  <si>
    <t>Наименование программы</t>
  </si>
  <si>
    <t>Количество часов программы</t>
  </si>
  <si>
    <t>Количество групп</t>
  </si>
  <si>
    <t>Наполняемость группы</t>
  </si>
  <si>
    <t>Количество учащихся, занимающихся по программе</t>
  </si>
  <si>
    <t>Количество человеко/часов (в год)</t>
  </si>
  <si>
    <t xml:space="preserve">ПЛАН-ЗАДАНИЕ по реализации дополнительных общеобразовательных программ в центре "Точка роста" в 2025 году </t>
  </si>
  <si>
    <t>ГОД</t>
  </si>
  <si>
    <t xml:space="preserve">Количество человеко/часов </t>
  </si>
  <si>
    <t>2 квартал</t>
  </si>
  <si>
    <t>3 квартал</t>
  </si>
  <si>
    <t>4 квартал</t>
  </si>
  <si>
    <t xml:space="preserve">Количество человеко/ часов </t>
  </si>
  <si>
    <t>Шахматы</t>
  </si>
  <si>
    <t>КОГОБУ  Лицей г. Малмыжа</t>
  </si>
  <si>
    <t>Школьный медиацентр</t>
  </si>
  <si>
    <t>Основы дизайн - проектирования</t>
  </si>
  <si>
    <t>Лаборатория социального проектирования</t>
  </si>
  <si>
    <t>Занимательное моделирование</t>
  </si>
  <si>
    <t>Сити - фермер</t>
  </si>
  <si>
    <t>Психологическая гостиная</t>
  </si>
  <si>
    <t>В мире дорожных знаков</t>
  </si>
  <si>
    <t>Школа мастеров</t>
  </si>
  <si>
    <t>Основы программирования</t>
  </si>
  <si>
    <t>Азбука экологии</t>
  </si>
  <si>
    <t>Школьная газета "РИТМ"</t>
  </si>
  <si>
    <t>Шашки</t>
  </si>
  <si>
    <t>Лига роботов</t>
  </si>
  <si>
    <t>Школа безопасности</t>
  </si>
  <si>
    <t>Медиа-клуб "Стоп кадр"</t>
  </si>
  <si>
    <t>Цифровая фотография</t>
  </si>
  <si>
    <t>Этнокультурный делижанс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</si>
</sst>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0000"/>
  </numFmts>
  <fonts count="24" x14ac:knownFonts="1">
    <font>
      <sz val="11"/>
      <color theme="1"/>
      <name val="Calibri"/>
      <family val="2"/>
      <charset val="204"/>
      <scheme val="minor"/>
    </font>
    <font>
      <sz val="10"/>
      <name val="Helv"/>
    </font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4"/>
      <name val="Calibri"/>
      <family val="2"/>
      <charset val="204"/>
      <scheme val="minor"/>
    </font>
    <font>
      <sz val="10"/>
      <name val="Arial Cyr"/>
      <charset val="204"/>
    </font>
    <font>
      <u/>
      <sz val="10"/>
      <color indexed="12"/>
      <name val="Arial Cyr"/>
      <charset val="204"/>
    </font>
    <font>
      <b/>
      <sz val="10"/>
      <color theme="1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rgb="FFFF0000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0"/>
      <color rgb="FFC00000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92D05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4">
    <xf numFmtId="0" fontId="0" fillId="0" borderId="0"/>
    <xf numFmtId="0" fontId="1" fillId="0" borderId="0"/>
    <xf numFmtId="0" fontId="7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2" fillId="0" borderId="0"/>
    <xf numFmtId="0" fontId="2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</cellStyleXfs>
  <cellXfs count="56">
    <xf numFmtId="0" fontId="0" fillId="0" borderId="0" xfId="0"/>
    <xf numFmtId="0" fontId="0" fillId="0" borderId="0" xfId="0" applyAlignment="1">
      <alignment horizontal="left" vertical="center"/>
    </xf>
    <xf numFmtId="0" fontId="3" fillId="0" borderId="2" xfId="0" applyFont="1" applyBorder="1" applyAlignment="1">
      <alignment horizontal="centerContinuous" vertical="center" wrapText="1"/>
    </xf>
    <xf numFmtId="0" fontId="0" fillId="0" borderId="0" xfId="0" applyAlignment="1">
      <alignment horizontal="centerContinuous" vertical="center" wrapText="1"/>
    </xf>
    <xf numFmtId="0" fontId="6" fillId="0" borderId="2" xfId="0" applyFont="1" applyBorder="1" applyAlignment="1">
      <alignment horizontal="centerContinuous" vertical="center" wrapText="1"/>
    </xf>
    <xf numFmtId="0" fontId="11" fillId="0" borderId="1" xfId="1" applyFont="1" applyFill="1" applyBorder="1" applyAlignment="1">
      <alignment horizontal="left" vertical="center"/>
    </xf>
    <xf numFmtId="0" fontId="12" fillId="2" borderId="1" xfId="0" applyFont="1" applyFill="1" applyBorder="1" applyAlignment="1">
      <alignment horizontal="left" vertical="top" wrapText="1"/>
    </xf>
    <xf numFmtId="0" fontId="12" fillId="0" borderId="0" xfId="0" applyFont="1" applyAlignment="1">
      <alignment horizontal="left" vertical="center"/>
    </xf>
    <xf numFmtId="0" fontId="9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4" fillId="5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1" fontId="14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 wrapText="1"/>
    </xf>
    <xf numFmtId="1" fontId="4" fillId="5" borderId="1" xfId="0" applyNumberFormat="1" applyFont="1" applyFill="1" applyBorder="1" applyAlignment="1">
      <alignment horizontal="center" vertical="center" wrapText="1"/>
    </xf>
    <xf numFmtId="164" fontId="14" fillId="0" borderId="1" xfId="0" applyNumberFormat="1" applyFont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0" fillId="3" borderId="0" xfId="0" applyFill="1"/>
    <xf numFmtId="0" fontId="11" fillId="6" borderId="1" xfId="1" applyFont="1" applyFill="1" applyBorder="1" applyAlignment="1">
      <alignment horizontal="left" vertical="center"/>
    </xf>
    <xf numFmtId="0" fontId="10" fillId="6" borderId="1" xfId="0" applyFont="1" applyFill="1" applyBorder="1" applyAlignment="1">
      <alignment horizontal="center" vertical="center" wrapText="1"/>
    </xf>
    <xf numFmtId="0" fontId="16" fillId="6" borderId="1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center" vertical="center" wrapText="1"/>
    </xf>
    <xf numFmtId="0" fontId="13" fillId="6" borderId="1" xfId="0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1" fontId="14" fillId="3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17" fillId="6" borderId="1" xfId="0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top" wrapText="1"/>
    </xf>
    <xf numFmtId="0" fontId="0" fillId="0" borderId="1" xfId="0" applyBorder="1" applyAlignment="1">
      <alignment vertical="top" wrapText="1"/>
    </xf>
    <xf numFmtId="0" fontId="15" fillId="0" borderId="0" xfId="0" applyFont="1"/>
    <xf numFmtId="0" fontId="18" fillId="0" borderId="3" xfId="1" applyFont="1" applyFill="1" applyBorder="1" applyAlignment="1">
      <alignment horizontal="left" vertical="center"/>
    </xf>
    <xf numFmtId="0" fontId="18" fillId="2" borderId="3" xfId="0" applyFont="1" applyFill="1" applyBorder="1" applyAlignment="1">
      <alignment horizontal="left" vertical="top" wrapText="1"/>
    </xf>
    <xf numFmtId="0" fontId="15" fillId="4" borderId="1" xfId="0" applyFont="1" applyFill="1" applyBorder="1" applyAlignment="1">
      <alignment horizontal="center" vertical="top" wrapText="1"/>
    </xf>
    <xf numFmtId="0" fontId="9" fillId="4" borderId="1" xfId="0" applyFont="1" applyFill="1" applyBorder="1" applyAlignment="1">
      <alignment horizontal="center" vertical="top" wrapText="1"/>
    </xf>
    <xf numFmtId="0" fontId="21" fillId="0" borderId="1" xfId="0" applyFont="1" applyBorder="1"/>
    <xf numFmtId="0" fontId="21" fillId="0" borderId="1" xfId="0" applyFont="1" applyBorder="1" applyAlignment="1">
      <alignment vertical="top" wrapText="1"/>
    </xf>
    <xf numFmtId="0" fontId="21" fillId="0" borderId="1" xfId="0" applyFont="1" applyFill="1" applyBorder="1"/>
    <xf numFmtId="0" fontId="11" fillId="0" borderId="1" xfId="1" applyFont="1" applyFill="1" applyBorder="1" applyAlignment="1">
      <alignment horizontal="right" vertical="center"/>
    </xf>
    <xf numFmtId="0" fontId="22" fillId="0" borderId="1" xfId="0" applyFont="1" applyBorder="1" applyAlignment="1">
      <alignment horizontal="center" vertical="top" wrapText="1"/>
    </xf>
    <xf numFmtId="0" fontId="22" fillId="0" borderId="1" xfId="0" applyFont="1" applyBorder="1" applyAlignment="1">
      <alignment vertical="top" wrapText="1"/>
    </xf>
    <xf numFmtId="0" fontId="22" fillId="0" borderId="1" xfId="0" applyFont="1" applyBorder="1"/>
    <xf numFmtId="0" fontId="5" fillId="5" borderId="1" xfId="0" applyFont="1" applyFill="1" applyBorder="1" applyAlignment="1">
      <alignment horizontal="center"/>
    </xf>
    <xf numFmtId="0" fontId="20" fillId="7" borderId="1" xfId="0" applyFont="1" applyFill="1" applyBorder="1" applyAlignment="1">
      <alignment horizontal="center"/>
    </xf>
    <xf numFmtId="0" fontId="19" fillId="0" borderId="0" xfId="0" applyFont="1" applyAlignment="1">
      <alignment horizontal="center" vertical="top" wrapText="1"/>
    </xf>
    <xf numFmtId="0" fontId="15" fillId="0" borderId="0" xfId="0" applyFont="1" applyAlignment="1">
      <alignment vertical="top" wrapText="1"/>
    </xf>
    <xf numFmtId="0" fontId="23" fillId="0" borderId="1" xfId="0" applyFont="1" applyBorder="1"/>
    <xf numFmtId="0" fontId="16" fillId="0" borderId="1" xfId="0" applyFont="1" applyBorder="1"/>
    <xf numFmtId="0" fontId="16" fillId="0" borderId="1" xfId="0" applyFont="1" applyFill="1" applyBorder="1" applyAlignment="1">
      <alignment horizontal="center" vertical="top" wrapText="1"/>
    </xf>
  </cellXfs>
  <cellStyles count="14">
    <cellStyle name="Гиперссылка 2" xfId="3"/>
    <cellStyle name="Обычный" xfId="0" builtinId="0"/>
    <cellStyle name="Обычный 10" xfId="4"/>
    <cellStyle name="Обычный 11" xfId="2"/>
    <cellStyle name="Обычный 2" xfId="5"/>
    <cellStyle name="Обычный 3" xfId="6"/>
    <cellStyle name="Обычный 3 2" xfId="7"/>
    <cellStyle name="Обычный 4" xfId="8"/>
    <cellStyle name="Обычный 5" xfId="9"/>
    <cellStyle name="Обычный 6" xfId="10"/>
    <cellStyle name="Обычный 7" xfId="11"/>
    <cellStyle name="Обычный 8" xfId="12"/>
    <cellStyle name="Обычный 9" xfId="13"/>
    <cellStyle name="Обычный_Лист1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0"/>
  <sheetViews>
    <sheetView topLeftCell="A19" workbookViewId="0">
      <selection activeCell="A45" sqref="A45:B45"/>
    </sheetView>
  </sheetViews>
  <sheetFormatPr defaultRowHeight="14.4" x14ac:dyDescent="0.3"/>
  <cols>
    <col min="1" max="1" width="7.5546875" customWidth="1"/>
    <col min="2" max="2" width="27.5546875" customWidth="1"/>
    <col min="3" max="3" width="12.6640625" customWidth="1"/>
    <col min="4" max="4" width="9.33203125" bestFit="1" customWidth="1"/>
    <col min="5" max="5" width="17.109375" customWidth="1"/>
    <col min="6" max="6" width="11.33203125" customWidth="1"/>
    <col min="7" max="7" width="13.88671875" customWidth="1"/>
    <col min="8" max="8" width="11.109375" customWidth="1"/>
    <col min="9" max="10" width="14.6640625" customWidth="1"/>
    <col min="11" max="12" width="11" customWidth="1"/>
    <col min="13" max="13" width="11.6640625" customWidth="1"/>
    <col min="14" max="14" width="12" customWidth="1"/>
    <col min="15" max="15" width="8.88671875" customWidth="1"/>
    <col min="17" max="17" width="13.88671875" customWidth="1"/>
  </cols>
  <sheetData>
    <row r="1" spans="1:18" ht="18" x14ac:dyDescent="0.3">
      <c r="A1" s="1"/>
      <c r="B1" s="3"/>
      <c r="C1" s="4"/>
      <c r="D1" s="4"/>
      <c r="E1" s="2"/>
      <c r="F1" s="2"/>
      <c r="G1" s="2"/>
      <c r="H1" s="2"/>
      <c r="O1" s="49" t="s">
        <v>68</v>
      </c>
      <c r="P1" s="49"/>
      <c r="Q1" s="49"/>
    </row>
    <row r="2" spans="1:18" ht="123.75" customHeight="1" x14ac:dyDescent="0.3">
      <c r="A2" s="27"/>
      <c r="B2" s="27" t="s">
        <v>0</v>
      </c>
      <c r="C2" s="25" t="s">
        <v>60</v>
      </c>
      <c r="D2" s="25" t="s">
        <v>61</v>
      </c>
      <c r="E2" s="25" t="s">
        <v>1</v>
      </c>
      <c r="F2" s="25" t="s">
        <v>57</v>
      </c>
      <c r="G2" s="27" t="s">
        <v>62</v>
      </c>
      <c r="H2" s="27" t="s">
        <v>57</v>
      </c>
      <c r="I2" s="25" t="s">
        <v>63</v>
      </c>
      <c r="J2" s="28" t="s">
        <v>63</v>
      </c>
      <c r="K2" s="33" t="s">
        <v>64</v>
      </c>
      <c r="L2" s="33" t="s">
        <v>65</v>
      </c>
      <c r="M2" s="33" t="s">
        <v>66</v>
      </c>
      <c r="N2" s="33" t="s">
        <v>67</v>
      </c>
      <c r="O2" s="29" t="s">
        <v>69</v>
      </c>
      <c r="P2" s="29" t="s">
        <v>70</v>
      </c>
      <c r="Q2" s="28" t="s">
        <v>73</v>
      </c>
    </row>
    <row r="3" spans="1:18" x14ac:dyDescent="0.3">
      <c r="A3" s="5">
        <v>510001</v>
      </c>
      <c r="B3" s="6" t="s">
        <v>2</v>
      </c>
      <c r="C3" s="13">
        <v>342</v>
      </c>
      <c r="D3" s="14">
        <v>2020</v>
      </c>
      <c r="E3" s="15">
        <f>C3*0.7</f>
        <v>239.39999999999998</v>
      </c>
      <c r="F3" s="30">
        <f>ROUNDUP(E3,0)</f>
        <v>240</v>
      </c>
      <c r="G3" s="15">
        <f>F3/12</f>
        <v>20</v>
      </c>
      <c r="H3" s="31">
        <f>G3</f>
        <v>20</v>
      </c>
      <c r="I3" s="12">
        <f>H3*16*12</f>
        <v>3840</v>
      </c>
      <c r="J3" s="32">
        <f>F3*16</f>
        <v>3840</v>
      </c>
      <c r="K3" s="12">
        <f t="shared" ref="K3:K34" si="0">I3/4</f>
        <v>960</v>
      </c>
      <c r="L3" s="18">
        <f t="shared" ref="L3:L34" si="1">I3/2</f>
        <v>1920</v>
      </c>
      <c r="M3" s="12">
        <f>L3+K3</f>
        <v>2880</v>
      </c>
      <c r="N3" s="12">
        <f>M3+K3</f>
        <v>3840</v>
      </c>
      <c r="O3" s="19">
        <f t="shared" ref="O3:O34" si="2">H3/4</f>
        <v>5</v>
      </c>
      <c r="P3" s="19">
        <f>O3*12</f>
        <v>60</v>
      </c>
      <c r="Q3" s="11">
        <f>P3*16</f>
        <v>960</v>
      </c>
      <c r="R3" t="s">
        <v>71</v>
      </c>
    </row>
    <row r="4" spans="1:18" ht="27.6" x14ac:dyDescent="0.3">
      <c r="A4" s="5">
        <v>520001</v>
      </c>
      <c r="B4" s="6" t="s">
        <v>3</v>
      </c>
      <c r="C4" s="13">
        <v>934</v>
      </c>
      <c r="D4" s="14">
        <v>2020</v>
      </c>
      <c r="E4" s="15">
        <f t="shared" ref="E4:E42" si="3">C4*0.7</f>
        <v>653.79999999999995</v>
      </c>
      <c r="F4" s="30">
        <f>ROUNDUP(E4,0)</f>
        <v>654</v>
      </c>
      <c r="G4" s="15">
        <f>F4/12</f>
        <v>54.5</v>
      </c>
      <c r="H4" s="31">
        <f t="shared" ref="H4:H59" si="4">G4</f>
        <v>54.5</v>
      </c>
      <c r="I4" s="12">
        <f>H4*16*12</f>
        <v>10464</v>
      </c>
      <c r="J4" s="32">
        <f>F4*16</f>
        <v>10464</v>
      </c>
      <c r="K4" s="12">
        <f t="shared" si="0"/>
        <v>2616</v>
      </c>
      <c r="L4" s="18">
        <f t="shared" si="1"/>
        <v>5232</v>
      </c>
      <c r="M4" s="12">
        <f t="shared" ref="M4:M43" si="5">L4+K4</f>
        <v>7848</v>
      </c>
      <c r="N4" s="12">
        <f t="shared" ref="N4:N43" si="6">M4+K4</f>
        <v>10464</v>
      </c>
      <c r="O4" s="19">
        <f t="shared" si="2"/>
        <v>13.625</v>
      </c>
      <c r="P4" s="19">
        <f t="shared" ref="P4:P59" si="7">O4*12</f>
        <v>163.5</v>
      </c>
      <c r="Q4" s="11">
        <f t="shared" ref="Q4:Q43" si="8">P4*16</f>
        <v>2616</v>
      </c>
      <c r="R4" t="s">
        <v>72</v>
      </c>
    </row>
    <row r="5" spans="1:18" ht="27.6" x14ac:dyDescent="0.3">
      <c r="A5" s="5">
        <v>530001</v>
      </c>
      <c r="B5" s="6" t="s">
        <v>4</v>
      </c>
      <c r="C5" s="13">
        <v>523</v>
      </c>
      <c r="D5" s="14">
        <v>2020</v>
      </c>
      <c r="E5" s="15">
        <f t="shared" si="3"/>
        <v>366.09999999999997</v>
      </c>
      <c r="F5" s="30">
        <f t="shared" ref="F5:F59" si="9">ROUNDUP(E5,0)</f>
        <v>367</v>
      </c>
      <c r="G5" s="20">
        <f t="shared" ref="G5:G59" si="10">F5/12</f>
        <v>30.583333333333332</v>
      </c>
      <c r="H5" s="31">
        <f t="shared" si="4"/>
        <v>30.583333333333332</v>
      </c>
      <c r="I5" s="12">
        <f t="shared" ref="I5:I43" si="11">H5*16*12</f>
        <v>5872</v>
      </c>
      <c r="J5" s="32">
        <f t="shared" ref="J5:J43" si="12">F5*16</f>
        <v>5872</v>
      </c>
      <c r="K5" s="12">
        <f t="shared" si="0"/>
        <v>1468</v>
      </c>
      <c r="L5" s="18">
        <f t="shared" si="1"/>
        <v>2936</v>
      </c>
      <c r="M5" s="12">
        <f t="shared" si="5"/>
        <v>4404</v>
      </c>
      <c r="N5" s="12">
        <f t="shared" si="6"/>
        <v>5872</v>
      </c>
      <c r="O5" s="19">
        <f t="shared" si="2"/>
        <v>7.645833333333333</v>
      </c>
      <c r="P5" s="19">
        <f t="shared" si="7"/>
        <v>91.75</v>
      </c>
      <c r="Q5" s="11">
        <f t="shared" si="8"/>
        <v>1468</v>
      </c>
    </row>
    <row r="6" spans="1:18" ht="27.6" x14ac:dyDescent="0.3">
      <c r="A6" s="5">
        <v>540001</v>
      </c>
      <c r="B6" s="6" t="s">
        <v>5</v>
      </c>
      <c r="C6" s="13">
        <v>215</v>
      </c>
      <c r="D6" s="14">
        <v>2020</v>
      </c>
      <c r="E6" s="15">
        <f t="shared" si="3"/>
        <v>150.5</v>
      </c>
      <c r="F6" s="30">
        <f t="shared" si="9"/>
        <v>151</v>
      </c>
      <c r="G6" s="15">
        <f t="shared" si="10"/>
        <v>12.583333333333334</v>
      </c>
      <c r="H6" s="31">
        <f t="shared" si="4"/>
        <v>12.583333333333334</v>
      </c>
      <c r="I6" s="12">
        <f t="shared" si="11"/>
        <v>2416</v>
      </c>
      <c r="J6" s="32">
        <f t="shared" si="12"/>
        <v>2416</v>
      </c>
      <c r="K6" s="12">
        <f t="shared" si="0"/>
        <v>604</v>
      </c>
      <c r="L6" s="18">
        <f t="shared" si="1"/>
        <v>1208</v>
      </c>
      <c r="M6" s="12">
        <f t="shared" si="5"/>
        <v>1812</v>
      </c>
      <c r="N6" s="12">
        <f t="shared" si="6"/>
        <v>2416</v>
      </c>
      <c r="O6" s="19">
        <f t="shared" si="2"/>
        <v>3.1458333333333335</v>
      </c>
      <c r="P6" s="19">
        <f t="shared" si="7"/>
        <v>37.75</v>
      </c>
      <c r="Q6" s="11">
        <f t="shared" si="8"/>
        <v>604</v>
      </c>
    </row>
    <row r="7" spans="1:18" ht="27.6" x14ac:dyDescent="0.3">
      <c r="A7" s="5">
        <v>550002</v>
      </c>
      <c r="B7" s="6" t="s">
        <v>6</v>
      </c>
      <c r="C7" s="13">
        <v>1114</v>
      </c>
      <c r="D7" s="14">
        <v>2020</v>
      </c>
      <c r="E7" s="15">
        <f t="shared" si="3"/>
        <v>779.8</v>
      </c>
      <c r="F7" s="30">
        <f t="shared" si="9"/>
        <v>780</v>
      </c>
      <c r="G7" s="15">
        <f t="shared" si="10"/>
        <v>65</v>
      </c>
      <c r="H7" s="31">
        <f t="shared" si="4"/>
        <v>65</v>
      </c>
      <c r="I7" s="12">
        <f t="shared" si="11"/>
        <v>12480</v>
      </c>
      <c r="J7" s="32">
        <f t="shared" si="12"/>
        <v>12480</v>
      </c>
      <c r="K7" s="12">
        <f t="shared" si="0"/>
        <v>3120</v>
      </c>
      <c r="L7" s="18">
        <f t="shared" si="1"/>
        <v>6240</v>
      </c>
      <c r="M7" s="12">
        <f t="shared" si="5"/>
        <v>9360</v>
      </c>
      <c r="N7" s="12">
        <f t="shared" si="6"/>
        <v>12480</v>
      </c>
      <c r="O7" s="19">
        <f t="shared" si="2"/>
        <v>16.25</v>
      </c>
      <c r="P7" s="19">
        <f t="shared" si="7"/>
        <v>195</v>
      </c>
      <c r="Q7" s="11">
        <f t="shared" si="8"/>
        <v>3120</v>
      </c>
    </row>
    <row r="8" spans="1:18" ht="27.6" x14ac:dyDescent="0.3">
      <c r="A8" s="5">
        <v>560001</v>
      </c>
      <c r="B8" s="6" t="s">
        <v>7</v>
      </c>
      <c r="C8" s="13">
        <v>454</v>
      </c>
      <c r="D8" s="14">
        <v>2020</v>
      </c>
      <c r="E8" s="15">
        <f t="shared" si="3"/>
        <v>317.79999999999995</v>
      </c>
      <c r="F8" s="30">
        <f t="shared" si="9"/>
        <v>318</v>
      </c>
      <c r="G8" s="15">
        <f t="shared" si="10"/>
        <v>26.5</v>
      </c>
      <c r="H8" s="31">
        <f t="shared" si="4"/>
        <v>26.5</v>
      </c>
      <c r="I8" s="12">
        <f t="shared" si="11"/>
        <v>5088</v>
      </c>
      <c r="J8" s="32">
        <f t="shared" si="12"/>
        <v>5088</v>
      </c>
      <c r="K8" s="12">
        <f t="shared" si="0"/>
        <v>1272</v>
      </c>
      <c r="L8" s="18">
        <f t="shared" si="1"/>
        <v>2544</v>
      </c>
      <c r="M8" s="12">
        <f t="shared" si="5"/>
        <v>3816</v>
      </c>
      <c r="N8" s="12">
        <f t="shared" si="6"/>
        <v>5088</v>
      </c>
      <c r="O8" s="19">
        <f t="shared" si="2"/>
        <v>6.625</v>
      </c>
      <c r="P8" s="19">
        <f t="shared" si="7"/>
        <v>79.5</v>
      </c>
      <c r="Q8" s="11">
        <f t="shared" si="8"/>
        <v>1272</v>
      </c>
    </row>
    <row r="9" spans="1:18" x14ac:dyDescent="0.3">
      <c r="A9" s="5">
        <v>580003</v>
      </c>
      <c r="B9" s="6" t="s">
        <v>8</v>
      </c>
      <c r="C9" s="13">
        <v>772</v>
      </c>
      <c r="D9" s="14">
        <v>2020</v>
      </c>
      <c r="E9" s="15">
        <f t="shared" si="3"/>
        <v>540.4</v>
      </c>
      <c r="F9" s="30">
        <f t="shared" si="9"/>
        <v>541</v>
      </c>
      <c r="G9" s="15">
        <f t="shared" si="10"/>
        <v>45.083333333333336</v>
      </c>
      <c r="H9" s="31">
        <f t="shared" si="4"/>
        <v>45.083333333333336</v>
      </c>
      <c r="I9" s="12">
        <f t="shared" si="11"/>
        <v>8656</v>
      </c>
      <c r="J9" s="32">
        <f t="shared" si="12"/>
        <v>8656</v>
      </c>
      <c r="K9" s="12">
        <f t="shared" si="0"/>
        <v>2164</v>
      </c>
      <c r="L9" s="18">
        <f t="shared" si="1"/>
        <v>4328</v>
      </c>
      <c r="M9" s="12">
        <f t="shared" si="5"/>
        <v>6492</v>
      </c>
      <c r="N9" s="12">
        <f t="shared" si="6"/>
        <v>8656</v>
      </c>
      <c r="O9" s="19">
        <f t="shared" si="2"/>
        <v>11.270833333333334</v>
      </c>
      <c r="P9" s="19">
        <f t="shared" si="7"/>
        <v>135.25</v>
      </c>
      <c r="Q9" s="11">
        <f t="shared" si="8"/>
        <v>2164</v>
      </c>
    </row>
    <row r="10" spans="1:18" x14ac:dyDescent="0.3">
      <c r="A10" s="5">
        <v>590004</v>
      </c>
      <c r="B10" s="6" t="s">
        <v>9</v>
      </c>
      <c r="C10" s="13">
        <v>397</v>
      </c>
      <c r="D10" s="14">
        <v>2020</v>
      </c>
      <c r="E10" s="15">
        <f t="shared" si="3"/>
        <v>277.89999999999998</v>
      </c>
      <c r="F10" s="30">
        <f t="shared" si="9"/>
        <v>278</v>
      </c>
      <c r="G10" s="15">
        <f t="shared" si="10"/>
        <v>23.166666666666668</v>
      </c>
      <c r="H10" s="31">
        <f t="shared" si="4"/>
        <v>23.166666666666668</v>
      </c>
      <c r="I10" s="12">
        <f t="shared" si="11"/>
        <v>4448</v>
      </c>
      <c r="J10" s="32">
        <f t="shared" si="12"/>
        <v>4448</v>
      </c>
      <c r="K10" s="12">
        <f t="shared" si="0"/>
        <v>1112</v>
      </c>
      <c r="L10" s="18">
        <f t="shared" si="1"/>
        <v>2224</v>
      </c>
      <c r="M10" s="12">
        <f t="shared" si="5"/>
        <v>3336</v>
      </c>
      <c r="N10" s="12">
        <f t="shared" si="6"/>
        <v>4448</v>
      </c>
      <c r="O10" s="19">
        <f t="shared" si="2"/>
        <v>5.791666666666667</v>
      </c>
      <c r="P10" s="19">
        <f t="shared" si="7"/>
        <v>69.5</v>
      </c>
      <c r="Q10" s="11">
        <f t="shared" si="8"/>
        <v>1112</v>
      </c>
    </row>
    <row r="11" spans="1:18" x14ac:dyDescent="0.3">
      <c r="A11" s="5">
        <v>600003</v>
      </c>
      <c r="B11" s="6" t="s">
        <v>10</v>
      </c>
      <c r="C11" s="13">
        <v>530</v>
      </c>
      <c r="D11" s="14">
        <v>2020</v>
      </c>
      <c r="E11" s="15">
        <f t="shared" si="3"/>
        <v>371</v>
      </c>
      <c r="F11" s="30">
        <f t="shared" si="9"/>
        <v>371</v>
      </c>
      <c r="G11" s="15">
        <f t="shared" si="10"/>
        <v>30.916666666666668</v>
      </c>
      <c r="H11" s="31">
        <f t="shared" si="4"/>
        <v>30.916666666666668</v>
      </c>
      <c r="I11" s="12">
        <f t="shared" si="11"/>
        <v>5936</v>
      </c>
      <c r="J11" s="32">
        <f t="shared" si="12"/>
        <v>5936</v>
      </c>
      <c r="K11" s="12">
        <f t="shared" si="0"/>
        <v>1484</v>
      </c>
      <c r="L11" s="18">
        <f t="shared" si="1"/>
        <v>2968</v>
      </c>
      <c r="M11" s="12">
        <f t="shared" si="5"/>
        <v>4452</v>
      </c>
      <c r="N11" s="12">
        <f t="shared" si="6"/>
        <v>5936</v>
      </c>
      <c r="O11" s="19">
        <f t="shared" si="2"/>
        <v>7.729166666666667</v>
      </c>
      <c r="P11" s="19">
        <f t="shared" si="7"/>
        <v>92.75</v>
      </c>
      <c r="Q11" s="11">
        <f t="shared" si="8"/>
        <v>1484</v>
      </c>
    </row>
    <row r="12" spans="1:18" ht="27.6" x14ac:dyDescent="0.3">
      <c r="A12" s="5">
        <v>610006</v>
      </c>
      <c r="B12" s="6" t="s">
        <v>11</v>
      </c>
      <c r="C12" s="13">
        <v>864</v>
      </c>
      <c r="D12" s="14">
        <v>2020</v>
      </c>
      <c r="E12" s="15">
        <f t="shared" si="3"/>
        <v>604.79999999999995</v>
      </c>
      <c r="F12" s="30">
        <f t="shared" si="9"/>
        <v>605</v>
      </c>
      <c r="G12" s="15">
        <f t="shared" si="10"/>
        <v>50.416666666666664</v>
      </c>
      <c r="H12" s="31">
        <f t="shared" si="4"/>
        <v>50.416666666666664</v>
      </c>
      <c r="I12" s="12">
        <f t="shared" si="11"/>
        <v>9680</v>
      </c>
      <c r="J12" s="32">
        <f t="shared" si="12"/>
        <v>9680</v>
      </c>
      <c r="K12" s="12">
        <f t="shared" si="0"/>
        <v>2420</v>
      </c>
      <c r="L12" s="18">
        <f t="shared" si="1"/>
        <v>4840</v>
      </c>
      <c r="M12" s="12">
        <f t="shared" si="5"/>
        <v>7260</v>
      </c>
      <c r="N12" s="12">
        <f t="shared" si="6"/>
        <v>9680</v>
      </c>
      <c r="O12" s="19">
        <f t="shared" si="2"/>
        <v>12.604166666666666</v>
      </c>
      <c r="P12" s="19">
        <f t="shared" si="7"/>
        <v>151.25</v>
      </c>
      <c r="Q12" s="11">
        <f t="shared" si="8"/>
        <v>2420</v>
      </c>
    </row>
    <row r="13" spans="1:18" x14ac:dyDescent="0.3">
      <c r="A13" s="5">
        <v>640006</v>
      </c>
      <c r="B13" s="6" t="s">
        <v>12</v>
      </c>
      <c r="C13" s="13">
        <v>610</v>
      </c>
      <c r="D13" s="14">
        <v>2020</v>
      </c>
      <c r="E13" s="15">
        <f t="shared" si="3"/>
        <v>427</v>
      </c>
      <c r="F13" s="30">
        <f t="shared" si="9"/>
        <v>427</v>
      </c>
      <c r="G13" s="15">
        <f t="shared" si="10"/>
        <v>35.583333333333336</v>
      </c>
      <c r="H13" s="31">
        <f t="shared" si="4"/>
        <v>35.583333333333336</v>
      </c>
      <c r="I13" s="12">
        <f t="shared" si="11"/>
        <v>6832</v>
      </c>
      <c r="J13" s="32">
        <f t="shared" si="12"/>
        <v>6832</v>
      </c>
      <c r="K13" s="12">
        <f t="shared" si="0"/>
        <v>1708</v>
      </c>
      <c r="L13" s="18">
        <f t="shared" si="1"/>
        <v>3416</v>
      </c>
      <c r="M13" s="12">
        <f t="shared" si="5"/>
        <v>5124</v>
      </c>
      <c r="N13" s="12">
        <f t="shared" si="6"/>
        <v>6832</v>
      </c>
      <c r="O13" s="19">
        <f t="shared" si="2"/>
        <v>8.8958333333333339</v>
      </c>
      <c r="P13" s="19">
        <f t="shared" si="7"/>
        <v>106.75</v>
      </c>
      <c r="Q13" s="11">
        <f t="shared" si="8"/>
        <v>1708</v>
      </c>
    </row>
    <row r="14" spans="1:18" ht="27.6" x14ac:dyDescent="0.3">
      <c r="A14" s="5">
        <v>640007</v>
      </c>
      <c r="B14" s="6" t="s">
        <v>13</v>
      </c>
      <c r="C14" s="13">
        <v>293</v>
      </c>
      <c r="D14" s="14">
        <v>2020</v>
      </c>
      <c r="E14" s="15">
        <f t="shared" si="3"/>
        <v>205.1</v>
      </c>
      <c r="F14" s="30">
        <f t="shared" si="9"/>
        <v>206</v>
      </c>
      <c r="G14" s="15">
        <f t="shared" si="10"/>
        <v>17.166666666666668</v>
      </c>
      <c r="H14" s="31">
        <f t="shared" si="4"/>
        <v>17.166666666666668</v>
      </c>
      <c r="I14" s="12">
        <f t="shared" si="11"/>
        <v>3296</v>
      </c>
      <c r="J14" s="32">
        <f t="shared" si="12"/>
        <v>3296</v>
      </c>
      <c r="K14" s="12">
        <f t="shared" si="0"/>
        <v>824</v>
      </c>
      <c r="L14" s="18">
        <f t="shared" si="1"/>
        <v>1648</v>
      </c>
      <c r="M14" s="12">
        <f t="shared" si="5"/>
        <v>2472</v>
      </c>
      <c r="N14" s="12">
        <f t="shared" si="6"/>
        <v>3296</v>
      </c>
      <c r="O14" s="19">
        <f t="shared" si="2"/>
        <v>4.291666666666667</v>
      </c>
      <c r="P14" s="19">
        <f t="shared" si="7"/>
        <v>51.5</v>
      </c>
      <c r="Q14" s="11">
        <f t="shared" si="8"/>
        <v>824</v>
      </c>
    </row>
    <row r="15" spans="1:18" x14ac:dyDescent="0.3">
      <c r="A15" s="5">
        <v>650006</v>
      </c>
      <c r="B15" s="6" t="s">
        <v>14</v>
      </c>
      <c r="C15" s="13">
        <v>366</v>
      </c>
      <c r="D15" s="14">
        <v>2020</v>
      </c>
      <c r="E15" s="15">
        <f t="shared" si="3"/>
        <v>256.2</v>
      </c>
      <c r="F15" s="30">
        <f t="shared" si="9"/>
        <v>257</v>
      </c>
      <c r="G15" s="15">
        <f t="shared" si="10"/>
        <v>21.416666666666668</v>
      </c>
      <c r="H15" s="31">
        <f t="shared" si="4"/>
        <v>21.416666666666668</v>
      </c>
      <c r="I15" s="12">
        <f t="shared" si="11"/>
        <v>4112</v>
      </c>
      <c r="J15" s="32">
        <f t="shared" si="12"/>
        <v>4112</v>
      </c>
      <c r="K15" s="12">
        <f t="shared" si="0"/>
        <v>1028</v>
      </c>
      <c r="L15" s="18">
        <f t="shared" si="1"/>
        <v>2056</v>
      </c>
      <c r="M15" s="12">
        <f t="shared" si="5"/>
        <v>3084</v>
      </c>
      <c r="N15" s="12">
        <f t="shared" si="6"/>
        <v>4112</v>
      </c>
      <c r="O15" s="19">
        <f t="shared" si="2"/>
        <v>5.354166666666667</v>
      </c>
      <c r="P15" s="19">
        <f t="shared" si="7"/>
        <v>64.25</v>
      </c>
      <c r="Q15" s="11">
        <f t="shared" si="8"/>
        <v>1028</v>
      </c>
    </row>
    <row r="16" spans="1:18" x14ac:dyDescent="0.3">
      <c r="A16" s="5">
        <v>660003</v>
      </c>
      <c r="B16" s="6" t="s">
        <v>15</v>
      </c>
      <c r="C16" s="13">
        <v>539</v>
      </c>
      <c r="D16" s="14">
        <v>2020</v>
      </c>
      <c r="E16" s="15">
        <f t="shared" si="3"/>
        <v>377.29999999999995</v>
      </c>
      <c r="F16" s="30">
        <f t="shared" si="9"/>
        <v>378</v>
      </c>
      <c r="G16" s="15">
        <f t="shared" si="10"/>
        <v>31.5</v>
      </c>
      <c r="H16" s="31">
        <f t="shared" si="4"/>
        <v>31.5</v>
      </c>
      <c r="I16" s="12">
        <f t="shared" si="11"/>
        <v>6048</v>
      </c>
      <c r="J16" s="32">
        <f t="shared" si="12"/>
        <v>6048</v>
      </c>
      <c r="K16" s="12">
        <f t="shared" si="0"/>
        <v>1512</v>
      </c>
      <c r="L16" s="18">
        <f t="shared" si="1"/>
        <v>3024</v>
      </c>
      <c r="M16" s="12">
        <f t="shared" si="5"/>
        <v>4536</v>
      </c>
      <c r="N16" s="12">
        <f t="shared" si="6"/>
        <v>6048</v>
      </c>
      <c r="O16" s="19">
        <f t="shared" si="2"/>
        <v>7.875</v>
      </c>
      <c r="P16" s="19">
        <f t="shared" si="7"/>
        <v>94.5</v>
      </c>
      <c r="Q16" s="11">
        <f t="shared" si="8"/>
        <v>1512</v>
      </c>
    </row>
    <row r="17" spans="1:17" x14ac:dyDescent="0.3">
      <c r="A17" s="5">
        <v>670007</v>
      </c>
      <c r="B17" s="6" t="s">
        <v>16</v>
      </c>
      <c r="C17" s="13">
        <v>601</v>
      </c>
      <c r="D17" s="14">
        <v>2020</v>
      </c>
      <c r="E17" s="15">
        <f t="shared" si="3"/>
        <v>420.7</v>
      </c>
      <c r="F17" s="30">
        <f t="shared" si="9"/>
        <v>421</v>
      </c>
      <c r="G17" s="15">
        <f t="shared" si="10"/>
        <v>35.083333333333336</v>
      </c>
      <c r="H17" s="31">
        <f t="shared" si="4"/>
        <v>35.083333333333336</v>
      </c>
      <c r="I17" s="12">
        <f t="shared" si="11"/>
        <v>6736</v>
      </c>
      <c r="J17" s="32">
        <f t="shared" si="12"/>
        <v>6736</v>
      </c>
      <c r="K17" s="12">
        <f t="shared" si="0"/>
        <v>1684</v>
      </c>
      <c r="L17" s="18">
        <f t="shared" si="1"/>
        <v>3368</v>
      </c>
      <c r="M17" s="12">
        <f t="shared" si="5"/>
        <v>5052</v>
      </c>
      <c r="N17" s="12">
        <f t="shared" si="6"/>
        <v>6736</v>
      </c>
      <c r="O17" s="19">
        <f t="shared" si="2"/>
        <v>8.7708333333333339</v>
      </c>
      <c r="P17" s="19">
        <f t="shared" si="7"/>
        <v>105.25</v>
      </c>
      <c r="Q17" s="11">
        <f t="shared" si="8"/>
        <v>1684</v>
      </c>
    </row>
    <row r="18" spans="1:17" x14ac:dyDescent="0.3">
      <c r="A18" s="5">
        <v>680005</v>
      </c>
      <c r="B18" s="6" t="s">
        <v>17</v>
      </c>
      <c r="C18" s="13">
        <v>463</v>
      </c>
      <c r="D18" s="14">
        <v>2020</v>
      </c>
      <c r="E18" s="15">
        <f t="shared" si="3"/>
        <v>324.09999999999997</v>
      </c>
      <c r="F18" s="30">
        <f t="shared" si="9"/>
        <v>325</v>
      </c>
      <c r="G18" s="15">
        <f t="shared" si="10"/>
        <v>27.083333333333332</v>
      </c>
      <c r="H18" s="31">
        <f t="shared" si="4"/>
        <v>27.083333333333332</v>
      </c>
      <c r="I18" s="12">
        <f t="shared" si="11"/>
        <v>5200</v>
      </c>
      <c r="J18" s="32">
        <f t="shared" si="12"/>
        <v>5200</v>
      </c>
      <c r="K18" s="12">
        <f t="shared" si="0"/>
        <v>1300</v>
      </c>
      <c r="L18" s="18">
        <f t="shared" si="1"/>
        <v>2600</v>
      </c>
      <c r="M18" s="12">
        <f t="shared" si="5"/>
        <v>3900</v>
      </c>
      <c r="N18" s="12">
        <f t="shared" si="6"/>
        <v>5200</v>
      </c>
      <c r="O18" s="19">
        <f t="shared" si="2"/>
        <v>6.770833333333333</v>
      </c>
      <c r="P18" s="19">
        <f t="shared" si="7"/>
        <v>81.25</v>
      </c>
      <c r="Q18" s="11">
        <f t="shared" si="8"/>
        <v>1300</v>
      </c>
    </row>
    <row r="19" spans="1:17" x14ac:dyDescent="0.3">
      <c r="A19" s="5">
        <v>690004</v>
      </c>
      <c r="B19" s="6" t="s">
        <v>18</v>
      </c>
      <c r="C19" s="21">
        <v>475</v>
      </c>
      <c r="D19" s="14">
        <v>2020</v>
      </c>
      <c r="E19" s="15">
        <f t="shared" si="3"/>
        <v>332.5</v>
      </c>
      <c r="F19" s="30">
        <f t="shared" si="9"/>
        <v>333</v>
      </c>
      <c r="G19" s="15">
        <f t="shared" si="10"/>
        <v>27.75</v>
      </c>
      <c r="H19" s="31">
        <f t="shared" si="4"/>
        <v>27.75</v>
      </c>
      <c r="I19" s="12">
        <f t="shared" si="11"/>
        <v>5328</v>
      </c>
      <c r="J19" s="32">
        <f t="shared" si="12"/>
        <v>5328</v>
      </c>
      <c r="K19" s="12">
        <f t="shared" si="0"/>
        <v>1332</v>
      </c>
      <c r="L19" s="18">
        <f t="shared" si="1"/>
        <v>2664</v>
      </c>
      <c r="M19" s="12">
        <f t="shared" si="5"/>
        <v>3996</v>
      </c>
      <c r="N19" s="12">
        <f t="shared" si="6"/>
        <v>5328</v>
      </c>
      <c r="O19" s="19">
        <f t="shared" si="2"/>
        <v>6.9375</v>
      </c>
      <c r="P19" s="19">
        <f t="shared" si="7"/>
        <v>83.25</v>
      </c>
      <c r="Q19" s="11">
        <f t="shared" si="8"/>
        <v>1332</v>
      </c>
    </row>
    <row r="20" spans="1:17" x14ac:dyDescent="0.3">
      <c r="A20" s="5">
        <v>700006</v>
      </c>
      <c r="B20" s="6" t="s">
        <v>19</v>
      </c>
      <c r="C20" s="13">
        <v>403</v>
      </c>
      <c r="D20" s="14">
        <v>2020</v>
      </c>
      <c r="E20" s="15">
        <f t="shared" si="3"/>
        <v>282.09999999999997</v>
      </c>
      <c r="F20" s="30">
        <f t="shared" si="9"/>
        <v>283</v>
      </c>
      <c r="G20" s="15">
        <f t="shared" si="10"/>
        <v>23.583333333333332</v>
      </c>
      <c r="H20" s="31">
        <f t="shared" si="4"/>
        <v>23.583333333333332</v>
      </c>
      <c r="I20" s="12">
        <f t="shared" si="11"/>
        <v>4528</v>
      </c>
      <c r="J20" s="32">
        <f t="shared" si="12"/>
        <v>4528</v>
      </c>
      <c r="K20" s="12">
        <f t="shared" si="0"/>
        <v>1132</v>
      </c>
      <c r="L20" s="18">
        <f t="shared" si="1"/>
        <v>2264</v>
      </c>
      <c r="M20" s="12">
        <f t="shared" si="5"/>
        <v>3396</v>
      </c>
      <c r="N20" s="12">
        <f t="shared" si="6"/>
        <v>4528</v>
      </c>
      <c r="O20" s="19">
        <f t="shared" si="2"/>
        <v>5.895833333333333</v>
      </c>
      <c r="P20" s="19">
        <f t="shared" si="7"/>
        <v>70.75</v>
      </c>
      <c r="Q20" s="11">
        <f t="shared" si="8"/>
        <v>1132</v>
      </c>
    </row>
    <row r="21" spans="1:17" x14ac:dyDescent="0.3">
      <c r="A21" s="5">
        <v>710004</v>
      </c>
      <c r="B21" s="6" t="s">
        <v>20</v>
      </c>
      <c r="C21" s="13">
        <v>1193</v>
      </c>
      <c r="D21" s="14">
        <v>2020</v>
      </c>
      <c r="E21" s="15">
        <f t="shared" si="3"/>
        <v>835.09999999999991</v>
      </c>
      <c r="F21" s="30">
        <f t="shared" si="9"/>
        <v>836</v>
      </c>
      <c r="G21" s="15">
        <f t="shared" si="10"/>
        <v>69.666666666666671</v>
      </c>
      <c r="H21" s="31">
        <f t="shared" si="4"/>
        <v>69.666666666666671</v>
      </c>
      <c r="I21" s="12">
        <f t="shared" si="11"/>
        <v>13376</v>
      </c>
      <c r="J21" s="32">
        <f t="shared" si="12"/>
        <v>13376</v>
      </c>
      <c r="K21" s="12">
        <f t="shared" si="0"/>
        <v>3344</v>
      </c>
      <c r="L21" s="18">
        <f t="shared" si="1"/>
        <v>6688</v>
      </c>
      <c r="M21" s="12">
        <f t="shared" si="5"/>
        <v>10032</v>
      </c>
      <c r="N21" s="12">
        <f t="shared" si="6"/>
        <v>13376</v>
      </c>
      <c r="O21" s="19">
        <f t="shared" si="2"/>
        <v>17.416666666666668</v>
      </c>
      <c r="P21" s="19">
        <f t="shared" si="7"/>
        <v>209</v>
      </c>
      <c r="Q21" s="11">
        <f t="shared" si="8"/>
        <v>3344</v>
      </c>
    </row>
    <row r="22" spans="1:17" ht="27.6" x14ac:dyDescent="0.3">
      <c r="A22" s="5">
        <v>720009</v>
      </c>
      <c r="B22" s="6" t="s">
        <v>21</v>
      </c>
      <c r="C22" s="13">
        <v>771</v>
      </c>
      <c r="D22" s="14">
        <v>2020</v>
      </c>
      <c r="E22" s="15">
        <f t="shared" si="3"/>
        <v>539.69999999999993</v>
      </c>
      <c r="F22" s="30">
        <f t="shared" si="9"/>
        <v>540</v>
      </c>
      <c r="G22" s="15">
        <f t="shared" si="10"/>
        <v>45</v>
      </c>
      <c r="H22" s="31">
        <f t="shared" si="4"/>
        <v>45</v>
      </c>
      <c r="I22" s="12">
        <f t="shared" si="11"/>
        <v>8640</v>
      </c>
      <c r="J22" s="32">
        <f t="shared" si="12"/>
        <v>8640</v>
      </c>
      <c r="K22" s="12">
        <f t="shared" si="0"/>
        <v>2160</v>
      </c>
      <c r="L22" s="18">
        <f t="shared" si="1"/>
        <v>4320</v>
      </c>
      <c r="M22" s="12">
        <f t="shared" si="5"/>
        <v>6480</v>
      </c>
      <c r="N22" s="12">
        <f t="shared" si="6"/>
        <v>8640</v>
      </c>
      <c r="O22" s="19">
        <f t="shared" si="2"/>
        <v>11.25</v>
      </c>
      <c r="P22" s="19">
        <f t="shared" si="7"/>
        <v>135</v>
      </c>
      <c r="Q22" s="11">
        <f t="shared" si="8"/>
        <v>2160</v>
      </c>
    </row>
    <row r="23" spans="1:17" x14ac:dyDescent="0.3">
      <c r="A23" s="5">
        <v>740008</v>
      </c>
      <c r="B23" s="6" t="s">
        <v>22</v>
      </c>
      <c r="C23" s="13">
        <v>1049</v>
      </c>
      <c r="D23" s="14">
        <v>2020</v>
      </c>
      <c r="E23" s="15">
        <f t="shared" si="3"/>
        <v>734.3</v>
      </c>
      <c r="F23" s="30">
        <f t="shared" si="9"/>
        <v>735</v>
      </c>
      <c r="G23" s="15">
        <f t="shared" si="10"/>
        <v>61.25</v>
      </c>
      <c r="H23" s="31">
        <f t="shared" si="4"/>
        <v>61.25</v>
      </c>
      <c r="I23" s="12">
        <f t="shared" si="11"/>
        <v>11760</v>
      </c>
      <c r="J23" s="32">
        <f t="shared" si="12"/>
        <v>11760</v>
      </c>
      <c r="K23" s="12">
        <f t="shared" si="0"/>
        <v>2940</v>
      </c>
      <c r="L23" s="18">
        <f t="shared" si="1"/>
        <v>5880</v>
      </c>
      <c r="M23" s="12">
        <f t="shared" si="5"/>
        <v>8820</v>
      </c>
      <c r="N23" s="12">
        <f t="shared" si="6"/>
        <v>11760</v>
      </c>
      <c r="O23" s="19">
        <f t="shared" si="2"/>
        <v>15.3125</v>
      </c>
      <c r="P23" s="19">
        <f t="shared" si="7"/>
        <v>183.75</v>
      </c>
      <c r="Q23" s="11">
        <f t="shared" si="8"/>
        <v>2940</v>
      </c>
    </row>
    <row r="24" spans="1:17" x14ac:dyDescent="0.3">
      <c r="A24" s="5">
        <v>750002</v>
      </c>
      <c r="B24" s="6" t="s">
        <v>23</v>
      </c>
      <c r="C24" s="13">
        <v>484</v>
      </c>
      <c r="D24" s="14">
        <v>2020</v>
      </c>
      <c r="E24" s="15">
        <f t="shared" si="3"/>
        <v>338.79999999999995</v>
      </c>
      <c r="F24" s="30">
        <f t="shared" si="9"/>
        <v>339</v>
      </c>
      <c r="G24" s="15">
        <f t="shared" si="10"/>
        <v>28.25</v>
      </c>
      <c r="H24" s="31">
        <f t="shared" si="4"/>
        <v>28.25</v>
      </c>
      <c r="I24" s="12">
        <f t="shared" si="11"/>
        <v>5424</v>
      </c>
      <c r="J24" s="32">
        <f t="shared" si="12"/>
        <v>5424</v>
      </c>
      <c r="K24" s="12">
        <f t="shared" si="0"/>
        <v>1356</v>
      </c>
      <c r="L24" s="18">
        <f t="shared" si="1"/>
        <v>2712</v>
      </c>
      <c r="M24" s="12">
        <f t="shared" si="5"/>
        <v>4068</v>
      </c>
      <c r="N24" s="12">
        <f t="shared" si="6"/>
        <v>5424</v>
      </c>
      <c r="O24" s="19">
        <f t="shared" si="2"/>
        <v>7.0625</v>
      </c>
      <c r="P24" s="19">
        <f t="shared" si="7"/>
        <v>84.75</v>
      </c>
      <c r="Q24" s="11">
        <f t="shared" si="8"/>
        <v>1356</v>
      </c>
    </row>
    <row r="25" spans="1:17" ht="27.6" x14ac:dyDescent="0.3">
      <c r="A25" s="5">
        <v>760008</v>
      </c>
      <c r="B25" s="6" t="s">
        <v>24</v>
      </c>
      <c r="C25" s="13">
        <v>539</v>
      </c>
      <c r="D25" s="14">
        <v>2020</v>
      </c>
      <c r="E25" s="15">
        <f t="shared" si="3"/>
        <v>377.29999999999995</v>
      </c>
      <c r="F25" s="30">
        <f t="shared" si="9"/>
        <v>378</v>
      </c>
      <c r="G25" s="15">
        <f t="shared" si="10"/>
        <v>31.5</v>
      </c>
      <c r="H25" s="31">
        <f t="shared" si="4"/>
        <v>31.5</v>
      </c>
      <c r="I25" s="12">
        <f t="shared" si="11"/>
        <v>6048</v>
      </c>
      <c r="J25" s="32">
        <f t="shared" si="12"/>
        <v>6048</v>
      </c>
      <c r="K25" s="12">
        <f t="shared" si="0"/>
        <v>1512</v>
      </c>
      <c r="L25" s="18">
        <f t="shared" si="1"/>
        <v>3024</v>
      </c>
      <c r="M25" s="12">
        <f t="shared" si="5"/>
        <v>4536</v>
      </c>
      <c r="N25" s="12">
        <f t="shared" si="6"/>
        <v>6048</v>
      </c>
      <c r="O25" s="19">
        <f t="shared" si="2"/>
        <v>7.875</v>
      </c>
      <c r="P25" s="19">
        <f t="shared" si="7"/>
        <v>94.5</v>
      </c>
      <c r="Q25" s="11">
        <f t="shared" si="8"/>
        <v>1512</v>
      </c>
    </row>
    <row r="26" spans="1:17" ht="27.6" x14ac:dyDescent="0.3">
      <c r="A26" s="5">
        <v>770001</v>
      </c>
      <c r="B26" s="6" t="s">
        <v>25</v>
      </c>
      <c r="C26" s="13">
        <v>459</v>
      </c>
      <c r="D26" s="14">
        <v>2020</v>
      </c>
      <c r="E26" s="15">
        <f t="shared" si="3"/>
        <v>321.29999999999995</v>
      </c>
      <c r="F26" s="30">
        <f t="shared" si="9"/>
        <v>322</v>
      </c>
      <c r="G26" s="15">
        <f t="shared" si="10"/>
        <v>26.833333333333332</v>
      </c>
      <c r="H26" s="31">
        <f t="shared" si="4"/>
        <v>26.833333333333332</v>
      </c>
      <c r="I26" s="12">
        <f t="shared" si="11"/>
        <v>5152</v>
      </c>
      <c r="J26" s="32">
        <f t="shared" si="12"/>
        <v>5152</v>
      </c>
      <c r="K26" s="12">
        <f t="shared" si="0"/>
        <v>1288</v>
      </c>
      <c r="L26" s="18">
        <f t="shared" si="1"/>
        <v>2576</v>
      </c>
      <c r="M26" s="12">
        <f t="shared" si="5"/>
        <v>3864</v>
      </c>
      <c r="N26" s="12">
        <f t="shared" si="6"/>
        <v>5152</v>
      </c>
      <c r="O26" s="19">
        <f t="shared" si="2"/>
        <v>6.708333333333333</v>
      </c>
      <c r="P26" s="19">
        <f t="shared" si="7"/>
        <v>80.5</v>
      </c>
      <c r="Q26" s="11">
        <f t="shared" si="8"/>
        <v>1288</v>
      </c>
    </row>
    <row r="27" spans="1:17" x14ac:dyDescent="0.3">
      <c r="A27" s="5">
        <v>770004</v>
      </c>
      <c r="B27" s="6" t="s">
        <v>26</v>
      </c>
      <c r="C27" s="13">
        <v>417</v>
      </c>
      <c r="D27" s="14">
        <v>2020</v>
      </c>
      <c r="E27" s="15">
        <f t="shared" si="3"/>
        <v>291.89999999999998</v>
      </c>
      <c r="F27" s="30">
        <f t="shared" si="9"/>
        <v>292</v>
      </c>
      <c r="G27" s="15">
        <f t="shared" si="10"/>
        <v>24.333333333333332</v>
      </c>
      <c r="H27" s="31">
        <f t="shared" si="4"/>
        <v>24.333333333333332</v>
      </c>
      <c r="I27" s="12">
        <f t="shared" si="11"/>
        <v>4672</v>
      </c>
      <c r="J27" s="32">
        <f t="shared" si="12"/>
        <v>4672</v>
      </c>
      <c r="K27" s="12">
        <f t="shared" si="0"/>
        <v>1168</v>
      </c>
      <c r="L27" s="18">
        <f t="shared" si="1"/>
        <v>2336</v>
      </c>
      <c r="M27" s="12">
        <f t="shared" si="5"/>
        <v>3504</v>
      </c>
      <c r="N27" s="12">
        <f t="shared" si="6"/>
        <v>4672</v>
      </c>
      <c r="O27" s="19">
        <f t="shared" si="2"/>
        <v>6.083333333333333</v>
      </c>
      <c r="P27" s="19">
        <f t="shared" si="7"/>
        <v>73</v>
      </c>
      <c r="Q27" s="11">
        <f t="shared" si="8"/>
        <v>1168</v>
      </c>
    </row>
    <row r="28" spans="1:17" ht="27.6" x14ac:dyDescent="0.3">
      <c r="A28" s="5">
        <v>780005</v>
      </c>
      <c r="B28" s="6" t="s">
        <v>27</v>
      </c>
      <c r="C28" s="13">
        <v>528</v>
      </c>
      <c r="D28" s="14">
        <v>2020</v>
      </c>
      <c r="E28" s="15">
        <f t="shared" si="3"/>
        <v>369.59999999999997</v>
      </c>
      <c r="F28" s="30">
        <f t="shared" si="9"/>
        <v>370</v>
      </c>
      <c r="G28" s="15">
        <f t="shared" si="10"/>
        <v>30.833333333333332</v>
      </c>
      <c r="H28" s="31">
        <f t="shared" si="4"/>
        <v>30.833333333333332</v>
      </c>
      <c r="I28" s="12">
        <f t="shared" si="11"/>
        <v>5920</v>
      </c>
      <c r="J28" s="32">
        <f t="shared" si="12"/>
        <v>5920</v>
      </c>
      <c r="K28" s="12">
        <f t="shared" si="0"/>
        <v>1480</v>
      </c>
      <c r="L28" s="18">
        <f t="shared" si="1"/>
        <v>2960</v>
      </c>
      <c r="M28" s="12">
        <f t="shared" si="5"/>
        <v>4440</v>
      </c>
      <c r="N28" s="12">
        <f t="shared" si="6"/>
        <v>5920</v>
      </c>
      <c r="O28" s="19">
        <f t="shared" si="2"/>
        <v>7.708333333333333</v>
      </c>
      <c r="P28" s="19">
        <f t="shared" si="7"/>
        <v>92.5</v>
      </c>
      <c r="Q28" s="11">
        <f t="shared" si="8"/>
        <v>1480</v>
      </c>
    </row>
    <row r="29" spans="1:17" x14ac:dyDescent="0.3">
      <c r="A29" s="5">
        <v>790003</v>
      </c>
      <c r="B29" s="6" t="s">
        <v>28</v>
      </c>
      <c r="C29" s="13">
        <v>559</v>
      </c>
      <c r="D29" s="14">
        <v>2020</v>
      </c>
      <c r="E29" s="15">
        <f t="shared" si="3"/>
        <v>391.29999999999995</v>
      </c>
      <c r="F29" s="30">
        <f t="shared" si="9"/>
        <v>392</v>
      </c>
      <c r="G29" s="15">
        <f t="shared" si="10"/>
        <v>32.666666666666664</v>
      </c>
      <c r="H29" s="31">
        <f t="shared" si="4"/>
        <v>32.666666666666664</v>
      </c>
      <c r="I29" s="12">
        <f t="shared" si="11"/>
        <v>6272</v>
      </c>
      <c r="J29" s="32">
        <f t="shared" si="12"/>
        <v>6272</v>
      </c>
      <c r="K29" s="12">
        <f t="shared" si="0"/>
        <v>1568</v>
      </c>
      <c r="L29" s="18">
        <f t="shared" si="1"/>
        <v>3136</v>
      </c>
      <c r="M29" s="12">
        <f t="shared" si="5"/>
        <v>4704</v>
      </c>
      <c r="N29" s="12">
        <f t="shared" si="6"/>
        <v>6272</v>
      </c>
      <c r="O29" s="19">
        <f t="shared" si="2"/>
        <v>8.1666666666666661</v>
      </c>
      <c r="P29" s="19">
        <f t="shared" si="7"/>
        <v>98</v>
      </c>
      <c r="Q29" s="11">
        <f t="shared" si="8"/>
        <v>1568</v>
      </c>
    </row>
    <row r="30" spans="1:17" ht="27.6" x14ac:dyDescent="0.3">
      <c r="A30" s="5">
        <v>800002</v>
      </c>
      <c r="B30" s="6" t="s">
        <v>29</v>
      </c>
      <c r="C30" s="13">
        <v>1000</v>
      </c>
      <c r="D30" s="14">
        <v>2020</v>
      </c>
      <c r="E30" s="15">
        <f t="shared" si="3"/>
        <v>700</v>
      </c>
      <c r="F30" s="30">
        <f t="shared" si="9"/>
        <v>700</v>
      </c>
      <c r="G30" s="15">
        <f t="shared" si="10"/>
        <v>58.333333333333336</v>
      </c>
      <c r="H30" s="31">
        <f t="shared" si="4"/>
        <v>58.333333333333336</v>
      </c>
      <c r="I30" s="12">
        <f t="shared" si="11"/>
        <v>11200</v>
      </c>
      <c r="J30" s="32">
        <f t="shared" si="12"/>
        <v>11200</v>
      </c>
      <c r="K30" s="12">
        <f t="shared" si="0"/>
        <v>2800</v>
      </c>
      <c r="L30" s="18">
        <f t="shared" si="1"/>
        <v>5600</v>
      </c>
      <c r="M30" s="12">
        <f t="shared" si="5"/>
        <v>8400</v>
      </c>
      <c r="N30" s="12">
        <f t="shared" si="6"/>
        <v>11200</v>
      </c>
      <c r="O30" s="19">
        <f t="shared" si="2"/>
        <v>14.583333333333334</v>
      </c>
      <c r="P30" s="19">
        <f t="shared" si="7"/>
        <v>175</v>
      </c>
      <c r="Q30" s="11">
        <f t="shared" si="8"/>
        <v>2800</v>
      </c>
    </row>
    <row r="31" spans="1:17" x14ac:dyDescent="0.3">
      <c r="A31" s="5">
        <v>810006</v>
      </c>
      <c r="B31" s="6" t="s">
        <v>30</v>
      </c>
      <c r="C31" s="13">
        <v>398</v>
      </c>
      <c r="D31" s="14">
        <v>2020</v>
      </c>
      <c r="E31" s="15">
        <f t="shared" si="3"/>
        <v>278.59999999999997</v>
      </c>
      <c r="F31" s="30">
        <f t="shared" si="9"/>
        <v>279</v>
      </c>
      <c r="G31" s="15">
        <f t="shared" si="10"/>
        <v>23.25</v>
      </c>
      <c r="H31" s="31">
        <f t="shared" si="4"/>
        <v>23.25</v>
      </c>
      <c r="I31" s="12">
        <f t="shared" si="11"/>
        <v>4464</v>
      </c>
      <c r="J31" s="32">
        <f t="shared" si="12"/>
        <v>4464</v>
      </c>
      <c r="K31" s="12">
        <f t="shared" si="0"/>
        <v>1116</v>
      </c>
      <c r="L31" s="18">
        <f t="shared" si="1"/>
        <v>2232</v>
      </c>
      <c r="M31" s="12">
        <f t="shared" si="5"/>
        <v>3348</v>
      </c>
      <c r="N31" s="12">
        <f t="shared" si="6"/>
        <v>4464</v>
      </c>
      <c r="O31" s="19">
        <f t="shared" si="2"/>
        <v>5.8125</v>
      </c>
      <c r="P31" s="19">
        <f t="shared" si="7"/>
        <v>69.75</v>
      </c>
      <c r="Q31" s="11">
        <f t="shared" si="8"/>
        <v>1116</v>
      </c>
    </row>
    <row r="32" spans="1:17" x14ac:dyDescent="0.3">
      <c r="A32" s="5">
        <v>820007</v>
      </c>
      <c r="B32" s="6" t="s">
        <v>31</v>
      </c>
      <c r="C32" s="13">
        <v>439</v>
      </c>
      <c r="D32" s="14">
        <v>2020</v>
      </c>
      <c r="E32" s="15">
        <f t="shared" si="3"/>
        <v>307.29999999999995</v>
      </c>
      <c r="F32" s="30">
        <f t="shared" si="9"/>
        <v>308</v>
      </c>
      <c r="G32" s="15">
        <f t="shared" si="10"/>
        <v>25.666666666666668</v>
      </c>
      <c r="H32" s="31">
        <f t="shared" si="4"/>
        <v>25.666666666666668</v>
      </c>
      <c r="I32" s="12">
        <f t="shared" si="11"/>
        <v>4928</v>
      </c>
      <c r="J32" s="32">
        <f t="shared" si="12"/>
        <v>4928</v>
      </c>
      <c r="K32" s="12">
        <f t="shared" si="0"/>
        <v>1232</v>
      </c>
      <c r="L32" s="18">
        <f t="shared" si="1"/>
        <v>2464</v>
      </c>
      <c r="M32" s="12">
        <f t="shared" si="5"/>
        <v>3696</v>
      </c>
      <c r="N32" s="12">
        <f t="shared" si="6"/>
        <v>4928</v>
      </c>
      <c r="O32" s="19">
        <f t="shared" si="2"/>
        <v>6.416666666666667</v>
      </c>
      <c r="P32" s="19">
        <f t="shared" si="7"/>
        <v>77</v>
      </c>
      <c r="Q32" s="11">
        <f t="shared" si="8"/>
        <v>1232</v>
      </c>
    </row>
    <row r="33" spans="1:18" x14ac:dyDescent="0.3">
      <c r="A33" s="5">
        <v>830005</v>
      </c>
      <c r="B33" s="6" t="s">
        <v>32</v>
      </c>
      <c r="C33" s="13">
        <v>389</v>
      </c>
      <c r="D33" s="14">
        <v>2020</v>
      </c>
      <c r="E33" s="15">
        <f t="shared" si="3"/>
        <v>272.29999999999995</v>
      </c>
      <c r="F33" s="30">
        <f t="shared" si="9"/>
        <v>273</v>
      </c>
      <c r="G33" s="15">
        <f t="shared" si="10"/>
        <v>22.75</v>
      </c>
      <c r="H33" s="31">
        <f t="shared" si="4"/>
        <v>22.75</v>
      </c>
      <c r="I33" s="12">
        <f t="shared" si="11"/>
        <v>4368</v>
      </c>
      <c r="J33" s="32">
        <f t="shared" si="12"/>
        <v>4368</v>
      </c>
      <c r="K33" s="12">
        <f t="shared" si="0"/>
        <v>1092</v>
      </c>
      <c r="L33" s="18">
        <f t="shared" si="1"/>
        <v>2184</v>
      </c>
      <c r="M33" s="12">
        <f t="shared" si="5"/>
        <v>3276</v>
      </c>
      <c r="N33" s="12">
        <f t="shared" si="6"/>
        <v>4368</v>
      </c>
      <c r="O33" s="19">
        <f t="shared" si="2"/>
        <v>5.6875</v>
      </c>
      <c r="P33" s="19">
        <f t="shared" si="7"/>
        <v>68.25</v>
      </c>
      <c r="Q33" s="11">
        <f t="shared" si="8"/>
        <v>1092</v>
      </c>
    </row>
    <row r="34" spans="1:18" x14ac:dyDescent="0.3">
      <c r="A34" s="5">
        <v>840007</v>
      </c>
      <c r="B34" s="6" t="s">
        <v>33</v>
      </c>
      <c r="C34" s="13">
        <v>469</v>
      </c>
      <c r="D34" s="14">
        <v>2020</v>
      </c>
      <c r="E34" s="15">
        <f t="shared" si="3"/>
        <v>328.29999999999995</v>
      </c>
      <c r="F34" s="30">
        <f t="shared" si="9"/>
        <v>329</v>
      </c>
      <c r="G34" s="15">
        <f t="shared" si="10"/>
        <v>27.416666666666668</v>
      </c>
      <c r="H34" s="31">
        <f t="shared" si="4"/>
        <v>27.416666666666668</v>
      </c>
      <c r="I34" s="12">
        <f t="shared" si="11"/>
        <v>5264</v>
      </c>
      <c r="J34" s="32">
        <f t="shared" si="12"/>
        <v>5264</v>
      </c>
      <c r="K34" s="12">
        <f t="shared" si="0"/>
        <v>1316</v>
      </c>
      <c r="L34" s="18">
        <f t="shared" si="1"/>
        <v>2632</v>
      </c>
      <c r="M34" s="12">
        <f t="shared" si="5"/>
        <v>3948</v>
      </c>
      <c r="N34" s="12">
        <f t="shared" si="6"/>
        <v>5264</v>
      </c>
      <c r="O34" s="19">
        <f t="shared" si="2"/>
        <v>6.854166666666667</v>
      </c>
      <c r="P34" s="19">
        <f t="shared" si="7"/>
        <v>82.25</v>
      </c>
      <c r="Q34" s="11">
        <f t="shared" si="8"/>
        <v>1316</v>
      </c>
    </row>
    <row r="35" spans="1:18" x14ac:dyDescent="0.3">
      <c r="A35" s="5">
        <v>850006</v>
      </c>
      <c r="B35" s="6" t="s">
        <v>34</v>
      </c>
      <c r="C35" s="13">
        <v>545</v>
      </c>
      <c r="D35" s="14">
        <v>2020</v>
      </c>
      <c r="E35" s="15">
        <f t="shared" si="3"/>
        <v>381.5</v>
      </c>
      <c r="F35" s="30">
        <f t="shared" si="9"/>
        <v>382</v>
      </c>
      <c r="G35" s="15">
        <f t="shared" si="10"/>
        <v>31.833333333333332</v>
      </c>
      <c r="H35" s="31">
        <f t="shared" si="4"/>
        <v>31.833333333333332</v>
      </c>
      <c r="I35" s="12">
        <f t="shared" si="11"/>
        <v>6112</v>
      </c>
      <c r="J35" s="32">
        <f t="shared" si="12"/>
        <v>6112</v>
      </c>
      <c r="K35" s="12">
        <f t="shared" ref="K35:K43" si="13">I35/4</f>
        <v>1528</v>
      </c>
      <c r="L35" s="18">
        <f t="shared" ref="L35:L43" si="14">I35/2</f>
        <v>3056</v>
      </c>
      <c r="M35" s="12">
        <f t="shared" si="5"/>
        <v>4584</v>
      </c>
      <c r="N35" s="12">
        <f t="shared" si="6"/>
        <v>6112</v>
      </c>
      <c r="O35" s="19">
        <f t="shared" ref="O35:O55" si="15">H35/4</f>
        <v>7.958333333333333</v>
      </c>
      <c r="P35" s="19">
        <f t="shared" si="7"/>
        <v>95.5</v>
      </c>
      <c r="Q35" s="11">
        <f t="shared" si="8"/>
        <v>1528</v>
      </c>
    </row>
    <row r="36" spans="1:18" ht="27.6" x14ac:dyDescent="0.3">
      <c r="A36" s="5">
        <v>860009</v>
      </c>
      <c r="B36" s="6" t="s">
        <v>35</v>
      </c>
      <c r="C36" s="13">
        <v>495</v>
      </c>
      <c r="D36" s="14">
        <v>2020</v>
      </c>
      <c r="E36" s="15">
        <f t="shared" si="3"/>
        <v>346.5</v>
      </c>
      <c r="F36" s="30">
        <f t="shared" si="9"/>
        <v>347</v>
      </c>
      <c r="G36" s="15">
        <f t="shared" si="10"/>
        <v>28.916666666666668</v>
      </c>
      <c r="H36" s="31">
        <f t="shared" si="4"/>
        <v>28.916666666666668</v>
      </c>
      <c r="I36" s="12">
        <f t="shared" si="11"/>
        <v>5552</v>
      </c>
      <c r="J36" s="32">
        <f t="shared" si="12"/>
        <v>5552</v>
      </c>
      <c r="K36" s="12">
        <f t="shared" si="13"/>
        <v>1388</v>
      </c>
      <c r="L36" s="18">
        <f t="shared" si="14"/>
        <v>2776</v>
      </c>
      <c r="M36" s="12">
        <f t="shared" si="5"/>
        <v>4164</v>
      </c>
      <c r="N36" s="12">
        <f t="shared" si="6"/>
        <v>5552</v>
      </c>
      <c r="O36" s="19">
        <f t="shared" si="15"/>
        <v>7.229166666666667</v>
      </c>
      <c r="P36" s="19">
        <f t="shared" si="7"/>
        <v>86.75</v>
      </c>
      <c r="Q36" s="11">
        <f t="shared" si="8"/>
        <v>1388</v>
      </c>
    </row>
    <row r="37" spans="1:18" ht="41.4" x14ac:dyDescent="0.3">
      <c r="A37" s="5">
        <v>870004</v>
      </c>
      <c r="B37" s="6" t="s">
        <v>36</v>
      </c>
      <c r="C37" s="13">
        <v>620</v>
      </c>
      <c r="D37" s="14">
        <v>2020</v>
      </c>
      <c r="E37" s="15">
        <f t="shared" si="3"/>
        <v>434</v>
      </c>
      <c r="F37" s="30">
        <f t="shared" si="9"/>
        <v>434</v>
      </c>
      <c r="G37" s="15">
        <f t="shared" si="10"/>
        <v>36.166666666666664</v>
      </c>
      <c r="H37" s="31">
        <f t="shared" si="4"/>
        <v>36.166666666666664</v>
      </c>
      <c r="I37" s="12">
        <f t="shared" si="11"/>
        <v>6944</v>
      </c>
      <c r="J37" s="32">
        <f t="shared" si="12"/>
        <v>6944</v>
      </c>
      <c r="K37" s="12">
        <f t="shared" si="13"/>
        <v>1736</v>
      </c>
      <c r="L37" s="18">
        <f t="shared" si="14"/>
        <v>3472</v>
      </c>
      <c r="M37" s="12">
        <f t="shared" si="5"/>
        <v>5208</v>
      </c>
      <c r="N37" s="12">
        <f t="shared" si="6"/>
        <v>6944</v>
      </c>
      <c r="O37" s="19">
        <f t="shared" si="15"/>
        <v>9.0416666666666661</v>
      </c>
      <c r="P37" s="19">
        <f t="shared" si="7"/>
        <v>108.5</v>
      </c>
      <c r="Q37" s="11">
        <f t="shared" si="8"/>
        <v>1736</v>
      </c>
    </row>
    <row r="38" spans="1:18" ht="27.6" x14ac:dyDescent="0.3">
      <c r="A38" s="5">
        <v>880007</v>
      </c>
      <c r="B38" s="6" t="s">
        <v>37</v>
      </c>
      <c r="C38" s="13">
        <v>674</v>
      </c>
      <c r="D38" s="14">
        <v>2020</v>
      </c>
      <c r="E38" s="15">
        <f t="shared" si="3"/>
        <v>471.79999999999995</v>
      </c>
      <c r="F38" s="30">
        <f t="shared" si="9"/>
        <v>472</v>
      </c>
      <c r="G38" s="15">
        <f t="shared" si="10"/>
        <v>39.333333333333336</v>
      </c>
      <c r="H38" s="31">
        <f t="shared" si="4"/>
        <v>39.333333333333336</v>
      </c>
      <c r="I38" s="12">
        <f t="shared" si="11"/>
        <v>7552</v>
      </c>
      <c r="J38" s="32">
        <f t="shared" si="12"/>
        <v>7552</v>
      </c>
      <c r="K38" s="12">
        <f t="shared" si="13"/>
        <v>1888</v>
      </c>
      <c r="L38" s="18">
        <f t="shared" si="14"/>
        <v>3776</v>
      </c>
      <c r="M38" s="12">
        <f t="shared" si="5"/>
        <v>5664</v>
      </c>
      <c r="N38" s="12">
        <f t="shared" si="6"/>
        <v>7552</v>
      </c>
      <c r="O38" s="19">
        <f t="shared" si="15"/>
        <v>9.8333333333333339</v>
      </c>
      <c r="P38" s="19">
        <f t="shared" si="7"/>
        <v>118</v>
      </c>
      <c r="Q38" s="11">
        <f t="shared" si="8"/>
        <v>1888</v>
      </c>
    </row>
    <row r="39" spans="1:18" x14ac:dyDescent="0.3">
      <c r="A39" s="5">
        <v>880010</v>
      </c>
      <c r="B39" s="6" t="s">
        <v>38</v>
      </c>
      <c r="C39" s="13">
        <v>877</v>
      </c>
      <c r="D39" s="14">
        <v>2020</v>
      </c>
      <c r="E39" s="15">
        <f t="shared" si="3"/>
        <v>613.9</v>
      </c>
      <c r="F39" s="30">
        <f t="shared" si="9"/>
        <v>614</v>
      </c>
      <c r="G39" s="15">
        <f t="shared" si="10"/>
        <v>51.166666666666664</v>
      </c>
      <c r="H39" s="31">
        <f t="shared" si="4"/>
        <v>51.166666666666664</v>
      </c>
      <c r="I39" s="12">
        <f t="shared" si="11"/>
        <v>9824</v>
      </c>
      <c r="J39" s="32">
        <f t="shared" si="12"/>
        <v>9824</v>
      </c>
      <c r="K39" s="12">
        <f t="shared" si="13"/>
        <v>2456</v>
      </c>
      <c r="L39" s="18">
        <f t="shared" si="14"/>
        <v>4912</v>
      </c>
      <c r="M39" s="12">
        <f t="shared" si="5"/>
        <v>7368</v>
      </c>
      <c r="N39" s="12">
        <f t="shared" si="6"/>
        <v>9824</v>
      </c>
      <c r="O39" s="19">
        <f t="shared" si="15"/>
        <v>12.791666666666666</v>
      </c>
      <c r="P39" s="19">
        <f t="shared" si="7"/>
        <v>153.5</v>
      </c>
      <c r="Q39" s="11">
        <f t="shared" si="8"/>
        <v>2456</v>
      </c>
    </row>
    <row r="40" spans="1:18" x14ac:dyDescent="0.3">
      <c r="A40" s="5">
        <v>890011</v>
      </c>
      <c r="B40" s="6" t="s">
        <v>39</v>
      </c>
      <c r="C40" s="13">
        <v>610</v>
      </c>
      <c r="D40" s="14">
        <v>2020</v>
      </c>
      <c r="E40" s="15">
        <f t="shared" si="3"/>
        <v>427</v>
      </c>
      <c r="F40" s="30">
        <f t="shared" si="9"/>
        <v>427</v>
      </c>
      <c r="G40" s="15">
        <f t="shared" si="10"/>
        <v>35.583333333333336</v>
      </c>
      <c r="H40" s="31">
        <f t="shared" si="4"/>
        <v>35.583333333333336</v>
      </c>
      <c r="I40" s="12">
        <f t="shared" si="11"/>
        <v>6832</v>
      </c>
      <c r="J40" s="32">
        <f t="shared" si="12"/>
        <v>6832</v>
      </c>
      <c r="K40" s="12">
        <f t="shared" si="13"/>
        <v>1708</v>
      </c>
      <c r="L40" s="18">
        <f t="shared" si="14"/>
        <v>3416</v>
      </c>
      <c r="M40" s="12">
        <f t="shared" si="5"/>
        <v>5124</v>
      </c>
      <c r="N40" s="12">
        <f t="shared" si="6"/>
        <v>6832</v>
      </c>
      <c r="O40" s="19">
        <f t="shared" si="15"/>
        <v>8.8958333333333339</v>
      </c>
      <c r="P40" s="19">
        <f t="shared" si="7"/>
        <v>106.75</v>
      </c>
      <c r="Q40" s="11">
        <f t="shared" si="8"/>
        <v>1708</v>
      </c>
    </row>
    <row r="41" spans="1:18" ht="41.4" x14ac:dyDescent="0.3">
      <c r="A41" s="5">
        <v>900003</v>
      </c>
      <c r="B41" s="6" t="s">
        <v>59</v>
      </c>
      <c r="C41" s="13">
        <v>1161</v>
      </c>
      <c r="D41" s="14">
        <v>2020</v>
      </c>
      <c r="E41" s="15">
        <f t="shared" si="3"/>
        <v>812.69999999999993</v>
      </c>
      <c r="F41" s="30">
        <f t="shared" si="9"/>
        <v>813</v>
      </c>
      <c r="G41" s="15">
        <f t="shared" si="10"/>
        <v>67.75</v>
      </c>
      <c r="H41" s="31">
        <f t="shared" si="4"/>
        <v>67.75</v>
      </c>
      <c r="I41" s="12">
        <f t="shared" si="11"/>
        <v>13008</v>
      </c>
      <c r="J41" s="32">
        <f t="shared" si="12"/>
        <v>13008</v>
      </c>
      <c r="K41" s="12">
        <f t="shared" si="13"/>
        <v>3252</v>
      </c>
      <c r="L41" s="18">
        <f t="shared" si="14"/>
        <v>6504</v>
      </c>
      <c r="M41" s="12">
        <f t="shared" si="5"/>
        <v>9756</v>
      </c>
      <c r="N41" s="12">
        <f t="shared" si="6"/>
        <v>13008</v>
      </c>
      <c r="O41" s="19">
        <f t="shared" si="15"/>
        <v>16.9375</v>
      </c>
      <c r="P41" s="19">
        <f t="shared" si="7"/>
        <v>203.25</v>
      </c>
      <c r="Q41" s="11">
        <f t="shared" si="8"/>
        <v>3252</v>
      </c>
    </row>
    <row r="42" spans="1:18" ht="27.6" x14ac:dyDescent="0.3">
      <c r="A42" s="5">
        <v>920001</v>
      </c>
      <c r="B42" s="6" t="s">
        <v>40</v>
      </c>
      <c r="C42" s="13">
        <v>528</v>
      </c>
      <c r="D42" s="14">
        <v>2020</v>
      </c>
      <c r="E42" s="15">
        <f t="shared" si="3"/>
        <v>369.59999999999997</v>
      </c>
      <c r="F42" s="30">
        <f t="shared" si="9"/>
        <v>370</v>
      </c>
      <c r="G42" s="15">
        <f t="shared" si="10"/>
        <v>30.833333333333332</v>
      </c>
      <c r="H42" s="31">
        <f t="shared" si="4"/>
        <v>30.833333333333332</v>
      </c>
      <c r="I42" s="12">
        <f t="shared" si="11"/>
        <v>5920</v>
      </c>
      <c r="J42" s="32">
        <f t="shared" si="12"/>
        <v>5920</v>
      </c>
      <c r="K42" s="12">
        <f t="shared" si="13"/>
        <v>1480</v>
      </c>
      <c r="L42" s="18">
        <f t="shared" si="14"/>
        <v>2960</v>
      </c>
      <c r="M42" s="12">
        <f t="shared" si="5"/>
        <v>4440</v>
      </c>
      <c r="N42" s="12">
        <f t="shared" si="6"/>
        <v>5920</v>
      </c>
      <c r="O42" s="19">
        <f t="shared" si="15"/>
        <v>7.708333333333333</v>
      </c>
      <c r="P42" s="19">
        <f t="shared" si="7"/>
        <v>92.5</v>
      </c>
      <c r="Q42" s="11">
        <f t="shared" si="8"/>
        <v>1480</v>
      </c>
    </row>
    <row r="43" spans="1:18" ht="27.6" x14ac:dyDescent="0.3">
      <c r="A43" s="5">
        <v>930004</v>
      </c>
      <c r="B43" s="6" t="s">
        <v>41</v>
      </c>
      <c r="C43" s="13">
        <v>599</v>
      </c>
      <c r="D43" s="14">
        <v>2020</v>
      </c>
      <c r="E43" s="15">
        <f>C43*0.7</f>
        <v>419.29999999999995</v>
      </c>
      <c r="F43" s="30">
        <f t="shared" si="9"/>
        <v>420</v>
      </c>
      <c r="G43" s="15">
        <f t="shared" si="10"/>
        <v>35</v>
      </c>
      <c r="H43" s="31">
        <f t="shared" si="4"/>
        <v>35</v>
      </c>
      <c r="I43" s="12">
        <f t="shared" si="11"/>
        <v>6720</v>
      </c>
      <c r="J43" s="32">
        <f t="shared" si="12"/>
        <v>6720</v>
      </c>
      <c r="K43" s="12">
        <f t="shared" si="13"/>
        <v>1680</v>
      </c>
      <c r="L43" s="18">
        <f t="shared" si="14"/>
        <v>3360</v>
      </c>
      <c r="M43" s="12">
        <f t="shared" si="5"/>
        <v>5040</v>
      </c>
      <c r="N43" s="12">
        <f t="shared" si="6"/>
        <v>6720</v>
      </c>
      <c r="O43" s="19">
        <f t="shared" si="15"/>
        <v>8.75</v>
      </c>
      <c r="P43" s="19">
        <f t="shared" si="7"/>
        <v>105</v>
      </c>
      <c r="Q43" s="11">
        <f t="shared" si="8"/>
        <v>1680</v>
      </c>
      <c r="R43" s="23"/>
    </row>
    <row r="44" spans="1:18" ht="110.4" x14ac:dyDescent="0.3">
      <c r="A44" s="24"/>
      <c r="B44" s="25" t="s">
        <v>0</v>
      </c>
      <c r="C44" s="25" t="s">
        <v>60</v>
      </c>
      <c r="D44" s="25" t="s">
        <v>61</v>
      </c>
      <c r="E44" s="25" t="s">
        <v>1</v>
      </c>
      <c r="F44" s="25" t="s">
        <v>57</v>
      </c>
      <c r="G44" s="25" t="s">
        <v>62</v>
      </c>
      <c r="H44" s="25" t="s">
        <v>57</v>
      </c>
      <c r="I44" s="25" t="s">
        <v>63</v>
      </c>
      <c r="J44" s="25" t="s">
        <v>63</v>
      </c>
      <c r="K44" s="34" t="s">
        <v>64</v>
      </c>
      <c r="L44" s="34" t="s">
        <v>74</v>
      </c>
      <c r="M44" s="34" t="s">
        <v>75</v>
      </c>
      <c r="N44" s="34" t="s">
        <v>76</v>
      </c>
      <c r="O44" s="26" t="s">
        <v>69</v>
      </c>
      <c r="P44" s="26" t="s">
        <v>70</v>
      </c>
      <c r="Q44" s="25" t="s">
        <v>73</v>
      </c>
      <c r="R44" s="23"/>
    </row>
    <row r="45" spans="1:18" ht="82.8" x14ac:dyDescent="0.3">
      <c r="A45" s="5">
        <v>510004</v>
      </c>
      <c r="B45" s="6" t="s">
        <v>42</v>
      </c>
      <c r="C45" s="21">
        <v>110</v>
      </c>
      <c r="D45" s="22">
        <v>2021</v>
      </c>
      <c r="E45" s="15">
        <v>60</v>
      </c>
      <c r="F45" s="15">
        <f t="shared" si="9"/>
        <v>60</v>
      </c>
      <c r="G45" s="15">
        <f t="shared" si="10"/>
        <v>5</v>
      </c>
      <c r="H45" s="16">
        <f t="shared" si="4"/>
        <v>5</v>
      </c>
      <c r="I45" s="12">
        <f>H45*34*12</f>
        <v>2040</v>
      </c>
      <c r="J45" s="17">
        <f>E45*34</f>
        <v>2040</v>
      </c>
      <c r="K45" s="12">
        <v>2040</v>
      </c>
      <c r="L45" s="12">
        <v>2040</v>
      </c>
      <c r="M45" s="12">
        <v>2040</v>
      </c>
      <c r="N45" s="12">
        <v>2040</v>
      </c>
      <c r="O45" s="19">
        <v>5</v>
      </c>
      <c r="P45" s="19">
        <f t="shared" si="7"/>
        <v>60</v>
      </c>
      <c r="Q45" s="11">
        <f>P45*34</f>
        <v>2040</v>
      </c>
    </row>
    <row r="46" spans="1:18" ht="82.8" x14ac:dyDescent="0.3">
      <c r="A46" s="5">
        <v>540002</v>
      </c>
      <c r="B46" s="6" t="s">
        <v>43</v>
      </c>
      <c r="C46" s="21">
        <v>40</v>
      </c>
      <c r="D46" s="22">
        <v>2021</v>
      </c>
      <c r="E46" s="15">
        <f>C46*0.6</f>
        <v>24</v>
      </c>
      <c r="F46" s="15">
        <f t="shared" si="9"/>
        <v>24</v>
      </c>
      <c r="G46" s="15">
        <f t="shared" si="10"/>
        <v>2</v>
      </c>
      <c r="H46" s="16">
        <f t="shared" si="4"/>
        <v>2</v>
      </c>
      <c r="I46" s="12">
        <f t="shared" ref="I46:I59" si="16">H46*34*12</f>
        <v>816</v>
      </c>
      <c r="J46" s="17">
        <f t="shared" ref="J46" si="17">E46*34</f>
        <v>816</v>
      </c>
      <c r="K46" s="12">
        <v>816</v>
      </c>
      <c r="L46" s="12">
        <v>816</v>
      </c>
      <c r="M46" s="12">
        <v>816</v>
      </c>
      <c r="N46" s="12">
        <v>816</v>
      </c>
      <c r="O46" s="19">
        <v>2</v>
      </c>
      <c r="P46" s="19">
        <f>O46*12</f>
        <v>24</v>
      </c>
      <c r="Q46" s="11">
        <f t="shared" ref="Q46:Q59" si="18">P46*34</f>
        <v>816</v>
      </c>
    </row>
    <row r="47" spans="1:18" ht="82.8" x14ac:dyDescent="0.3">
      <c r="A47" s="5">
        <v>580006</v>
      </c>
      <c r="B47" s="6" t="s">
        <v>44</v>
      </c>
      <c r="C47" s="21">
        <v>44</v>
      </c>
      <c r="D47" s="22">
        <v>2021</v>
      </c>
      <c r="E47" s="15">
        <f>C47*0.6</f>
        <v>26.4</v>
      </c>
      <c r="F47" s="15">
        <f t="shared" si="9"/>
        <v>27</v>
      </c>
      <c r="G47" s="15">
        <f t="shared" si="10"/>
        <v>2.25</v>
      </c>
      <c r="H47" s="16">
        <f t="shared" si="4"/>
        <v>2.25</v>
      </c>
      <c r="I47" s="12">
        <f t="shared" si="16"/>
        <v>918</v>
      </c>
      <c r="J47" s="17">
        <f>F47*34</f>
        <v>918</v>
      </c>
      <c r="K47" s="12">
        <v>918</v>
      </c>
      <c r="L47" s="12">
        <v>918</v>
      </c>
      <c r="M47" s="12">
        <v>918</v>
      </c>
      <c r="N47" s="12">
        <v>918</v>
      </c>
      <c r="O47" s="19">
        <v>2</v>
      </c>
      <c r="P47" s="19">
        <v>27</v>
      </c>
      <c r="Q47" s="11">
        <f t="shared" si="18"/>
        <v>918</v>
      </c>
    </row>
    <row r="48" spans="1:18" ht="82.8" x14ac:dyDescent="0.3">
      <c r="A48" s="5">
        <v>580009</v>
      </c>
      <c r="B48" s="6" t="s">
        <v>45</v>
      </c>
      <c r="C48" s="21">
        <v>43</v>
      </c>
      <c r="D48" s="22">
        <v>2021</v>
      </c>
      <c r="E48" s="15">
        <f>C48*0.6</f>
        <v>25.8</v>
      </c>
      <c r="F48" s="15">
        <f t="shared" si="9"/>
        <v>26</v>
      </c>
      <c r="G48" s="15">
        <f t="shared" si="10"/>
        <v>2.1666666666666665</v>
      </c>
      <c r="H48" s="16">
        <f t="shared" si="4"/>
        <v>2.1666666666666665</v>
      </c>
      <c r="I48" s="12">
        <f t="shared" si="16"/>
        <v>883.99999999999989</v>
      </c>
      <c r="J48" s="17">
        <f t="shared" ref="J48:J59" si="19">F48*34</f>
        <v>884</v>
      </c>
      <c r="K48" s="12">
        <v>884</v>
      </c>
      <c r="L48" s="12">
        <v>884</v>
      </c>
      <c r="M48" s="12">
        <v>884</v>
      </c>
      <c r="N48" s="12">
        <v>884</v>
      </c>
      <c r="O48" s="19">
        <v>2</v>
      </c>
      <c r="P48" s="19">
        <v>26</v>
      </c>
      <c r="Q48" s="11">
        <f t="shared" si="18"/>
        <v>884</v>
      </c>
    </row>
    <row r="49" spans="1:17" ht="82.8" x14ac:dyDescent="0.3">
      <c r="A49" s="5">
        <v>600008</v>
      </c>
      <c r="B49" s="6" t="s">
        <v>46</v>
      </c>
      <c r="C49" s="21">
        <v>32</v>
      </c>
      <c r="D49" s="22">
        <v>2021</v>
      </c>
      <c r="E49" s="15">
        <f>C49*0.6</f>
        <v>19.2</v>
      </c>
      <c r="F49" s="15">
        <f t="shared" si="9"/>
        <v>20</v>
      </c>
      <c r="G49" s="15">
        <f t="shared" si="10"/>
        <v>1.6666666666666667</v>
      </c>
      <c r="H49" s="16">
        <f t="shared" si="4"/>
        <v>1.6666666666666667</v>
      </c>
      <c r="I49" s="12">
        <f t="shared" si="16"/>
        <v>680</v>
      </c>
      <c r="J49" s="17">
        <f t="shared" si="19"/>
        <v>680</v>
      </c>
      <c r="K49" s="12">
        <v>680</v>
      </c>
      <c r="L49" s="12">
        <v>680</v>
      </c>
      <c r="M49" s="12">
        <v>680</v>
      </c>
      <c r="N49" s="12">
        <v>680</v>
      </c>
      <c r="O49" s="19">
        <v>2</v>
      </c>
      <c r="P49" s="19">
        <v>20</v>
      </c>
      <c r="Q49" s="11">
        <f t="shared" si="18"/>
        <v>680</v>
      </c>
    </row>
    <row r="50" spans="1:17" ht="82.8" x14ac:dyDescent="0.3">
      <c r="A50" s="5">
        <v>650005</v>
      </c>
      <c r="B50" s="6" t="s">
        <v>47</v>
      </c>
      <c r="C50" s="21">
        <v>95</v>
      </c>
      <c r="D50" s="22">
        <v>2021</v>
      </c>
      <c r="E50" s="15">
        <v>60</v>
      </c>
      <c r="F50" s="15">
        <f t="shared" si="9"/>
        <v>60</v>
      </c>
      <c r="G50" s="15">
        <f t="shared" si="10"/>
        <v>5</v>
      </c>
      <c r="H50" s="16">
        <f t="shared" si="4"/>
        <v>5</v>
      </c>
      <c r="I50" s="12">
        <f t="shared" si="16"/>
        <v>2040</v>
      </c>
      <c r="J50" s="17">
        <f t="shared" si="19"/>
        <v>2040</v>
      </c>
      <c r="K50" s="12">
        <v>2040</v>
      </c>
      <c r="L50" s="12">
        <v>2040</v>
      </c>
      <c r="M50" s="12">
        <v>2040</v>
      </c>
      <c r="N50" s="12">
        <v>2040</v>
      </c>
      <c r="O50" s="19">
        <v>5</v>
      </c>
      <c r="P50" s="19">
        <f t="shared" si="7"/>
        <v>60</v>
      </c>
      <c r="Q50" s="11">
        <f t="shared" si="18"/>
        <v>2040</v>
      </c>
    </row>
    <row r="51" spans="1:17" ht="96.6" x14ac:dyDescent="0.3">
      <c r="A51" s="5">
        <v>700001</v>
      </c>
      <c r="B51" s="6" t="s">
        <v>48</v>
      </c>
      <c r="C51" s="21">
        <v>220</v>
      </c>
      <c r="D51" s="22">
        <v>2021</v>
      </c>
      <c r="E51" s="15">
        <v>60</v>
      </c>
      <c r="F51" s="15">
        <f t="shared" si="9"/>
        <v>60</v>
      </c>
      <c r="G51" s="15">
        <f t="shared" si="10"/>
        <v>5</v>
      </c>
      <c r="H51" s="16">
        <f t="shared" si="4"/>
        <v>5</v>
      </c>
      <c r="I51" s="12">
        <f t="shared" si="16"/>
        <v>2040</v>
      </c>
      <c r="J51" s="17">
        <f t="shared" si="19"/>
        <v>2040</v>
      </c>
      <c r="K51" s="12">
        <v>2040</v>
      </c>
      <c r="L51" s="12">
        <v>2040</v>
      </c>
      <c r="M51" s="12">
        <v>2040</v>
      </c>
      <c r="N51" s="12">
        <v>2040</v>
      </c>
      <c r="O51" s="19">
        <v>5</v>
      </c>
      <c r="P51" s="19">
        <f t="shared" si="7"/>
        <v>60</v>
      </c>
      <c r="Q51" s="11">
        <f t="shared" si="18"/>
        <v>2040</v>
      </c>
    </row>
    <row r="52" spans="1:17" ht="82.8" x14ac:dyDescent="0.3">
      <c r="A52" s="5">
        <v>790004</v>
      </c>
      <c r="B52" s="6" t="s">
        <v>49</v>
      </c>
      <c r="C52" s="21">
        <v>54</v>
      </c>
      <c r="D52" s="22">
        <v>2021</v>
      </c>
      <c r="E52" s="15">
        <f>C52*0.6</f>
        <v>32.4</v>
      </c>
      <c r="F52" s="15">
        <f t="shared" si="9"/>
        <v>33</v>
      </c>
      <c r="G52" s="15">
        <f t="shared" si="10"/>
        <v>2.75</v>
      </c>
      <c r="H52" s="16">
        <f t="shared" si="4"/>
        <v>2.75</v>
      </c>
      <c r="I52" s="12">
        <f t="shared" si="16"/>
        <v>1122</v>
      </c>
      <c r="J52" s="17">
        <f t="shared" si="19"/>
        <v>1122</v>
      </c>
      <c r="K52" s="12">
        <v>2040</v>
      </c>
      <c r="L52" s="12">
        <v>2040</v>
      </c>
      <c r="M52" s="12">
        <v>2040</v>
      </c>
      <c r="N52" s="12">
        <v>2040</v>
      </c>
      <c r="O52" s="19">
        <v>3</v>
      </c>
      <c r="P52" s="19">
        <v>33</v>
      </c>
      <c r="Q52" s="11">
        <f t="shared" si="18"/>
        <v>1122</v>
      </c>
    </row>
    <row r="53" spans="1:17" ht="82.8" x14ac:dyDescent="0.3">
      <c r="A53" s="5">
        <v>820001</v>
      </c>
      <c r="B53" s="6" t="s">
        <v>50</v>
      </c>
      <c r="C53" s="21">
        <v>67</v>
      </c>
      <c r="D53" s="22">
        <v>2021</v>
      </c>
      <c r="E53" s="15">
        <v>60</v>
      </c>
      <c r="F53" s="15">
        <f t="shared" si="9"/>
        <v>60</v>
      </c>
      <c r="G53" s="15">
        <f t="shared" si="10"/>
        <v>5</v>
      </c>
      <c r="H53" s="16">
        <f t="shared" si="4"/>
        <v>5</v>
      </c>
      <c r="I53" s="12">
        <f t="shared" si="16"/>
        <v>2040</v>
      </c>
      <c r="J53" s="17">
        <f t="shared" si="19"/>
        <v>2040</v>
      </c>
      <c r="K53" s="12">
        <v>2040</v>
      </c>
      <c r="L53" s="12">
        <v>2040</v>
      </c>
      <c r="M53" s="12">
        <v>2040</v>
      </c>
      <c r="N53" s="12">
        <v>2040</v>
      </c>
      <c r="O53" s="19">
        <v>5</v>
      </c>
      <c r="P53" s="19">
        <f t="shared" si="7"/>
        <v>60</v>
      </c>
      <c r="Q53" s="11">
        <f t="shared" si="18"/>
        <v>2040</v>
      </c>
    </row>
    <row r="54" spans="1:17" ht="82.8" x14ac:dyDescent="0.3">
      <c r="A54" s="5">
        <v>830003</v>
      </c>
      <c r="B54" s="6" t="s">
        <v>51</v>
      </c>
      <c r="C54" s="21">
        <v>106</v>
      </c>
      <c r="D54" s="22">
        <v>2021</v>
      </c>
      <c r="E54" s="15">
        <v>60</v>
      </c>
      <c r="F54" s="15">
        <f t="shared" si="9"/>
        <v>60</v>
      </c>
      <c r="G54" s="15">
        <f t="shared" si="10"/>
        <v>5</v>
      </c>
      <c r="H54" s="16">
        <f t="shared" si="4"/>
        <v>5</v>
      </c>
      <c r="I54" s="12">
        <f t="shared" si="16"/>
        <v>2040</v>
      </c>
      <c r="J54" s="17">
        <f t="shared" si="19"/>
        <v>2040</v>
      </c>
      <c r="K54" s="12">
        <v>2024</v>
      </c>
      <c r="L54" s="12">
        <v>2024</v>
      </c>
      <c r="M54" s="12">
        <v>2024</v>
      </c>
      <c r="N54" s="12">
        <v>2024</v>
      </c>
      <c r="O54" s="19">
        <v>5</v>
      </c>
      <c r="P54" s="19">
        <f t="shared" si="7"/>
        <v>60</v>
      </c>
      <c r="Q54" s="11">
        <f t="shared" si="18"/>
        <v>2040</v>
      </c>
    </row>
    <row r="55" spans="1:17" ht="82.8" x14ac:dyDescent="0.3">
      <c r="A55" s="5">
        <v>740015</v>
      </c>
      <c r="B55" s="6" t="s">
        <v>52</v>
      </c>
      <c r="C55" s="13">
        <v>196</v>
      </c>
      <c r="D55" s="22">
        <v>2021</v>
      </c>
      <c r="E55" s="15">
        <v>60</v>
      </c>
      <c r="F55" s="15">
        <f t="shared" si="9"/>
        <v>60</v>
      </c>
      <c r="G55" s="15">
        <f t="shared" si="10"/>
        <v>5</v>
      </c>
      <c r="H55" s="16">
        <f t="shared" si="4"/>
        <v>5</v>
      </c>
      <c r="I55" s="12">
        <f t="shared" si="16"/>
        <v>2040</v>
      </c>
      <c r="J55" s="17">
        <f t="shared" si="19"/>
        <v>2040</v>
      </c>
      <c r="K55" s="12">
        <v>2040</v>
      </c>
      <c r="L55" s="12">
        <v>2040</v>
      </c>
      <c r="M55" s="12">
        <v>2040</v>
      </c>
      <c r="N55" s="12">
        <v>2040</v>
      </c>
      <c r="O55" s="19">
        <f t="shared" si="15"/>
        <v>1.25</v>
      </c>
      <c r="P55" s="19">
        <f t="shared" si="7"/>
        <v>15</v>
      </c>
      <c r="Q55" s="11">
        <f t="shared" si="18"/>
        <v>510</v>
      </c>
    </row>
    <row r="56" spans="1:17" ht="96.6" x14ac:dyDescent="0.3">
      <c r="A56" s="5">
        <v>620030</v>
      </c>
      <c r="B56" s="6" t="s">
        <v>53</v>
      </c>
      <c r="C56" s="13">
        <v>213</v>
      </c>
      <c r="D56" s="22">
        <v>2021</v>
      </c>
      <c r="E56" s="15">
        <v>60</v>
      </c>
      <c r="F56" s="15">
        <f t="shared" si="9"/>
        <v>60</v>
      </c>
      <c r="G56" s="15">
        <f t="shared" si="10"/>
        <v>5</v>
      </c>
      <c r="H56" s="16">
        <f t="shared" si="4"/>
        <v>5</v>
      </c>
      <c r="I56" s="12">
        <f t="shared" si="16"/>
        <v>2040</v>
      </c>
      <c r="J56" s="17">
        <f t="shared" si="19"/>
        <v>2040</v>
      </c>
      <c r="K56" s="12">
        <v>2040</v>
      </c>
      <c r="L56" s="12">
        <v>2040</v>
      </c>
      <c r="M56" s="12">
        <v>2040</v>
      </c>
      <c r="N56" s="12">
        <v>2040</v>
      </c>
      <c r="O56" s="19">
        <v>5</v>
      </c>
      <c r="P56" s="19">
        <f t="shared" si="7"/>
        <v>60</v>
      </c>
      <c r="Q56" s="11">
        <f t="shared" si="18"/>
        <v>2040</v>
      </c>
    </row>
    <row r="57" spans="1:17" ht="110.4" x14ac:dyDescent="0.3">
      <c r="A57" s="5">
        <v>620017</v>
      </c>
      <c r="B57" s="6" t="s">
        <v>54</v>
      </c>
      <c r="C57" s="13">
        <v>200</v>
      </c>
      <c r="D57" s="22">
        <v>2021</v>
      </c>
      <c r="E57" s="15">
        <v>60</v>
      </c>
      <c r="F57" s="15">
        <f t="shared" si="9"/>
        <v>60</v>
      </c>
      <c r="G57" s="15">
        <f t="shared" si="10"/>
        <v>5</v>
      </c>
      <c r="H57" s="16">
        <f t="shared" si="4"/>
        <v>5</v>
      </c>
      <c r="I57" s="12">
        <f t="shared" si="16"/>
        <v>2040</v>
      </c>
      <c r="J57" s="17">
        <f t="shared" si="19"/>
        <v>2040</v>
      </c>
      <c r="K57" s="12">
        <v>2040</v>
      </c>
      <c r="L57" s="12">
        <v>2040</v>
      </c>
      <c r="M57" s="12">
        <v>2040</v>
      </c>
      <c r="N57" s="12">
        <v>2040</v>
      </c>
      <c r="O57" s="19">
        <v>5</v>
      </c>
      <c r="P57" s="19">
        <f t="shared" si="7"/>
        <v>60</v>
      </c>
      <c r="Q57" s="11">
        <f t="shared" si="18"/>
        <v>2040</v>
      </c>
    </row>
    <row r="58" spans="1:17" ht="110.4" x14ac:dyDescent="0.3">
      <c r="A58" s="5">
        <v>710401</v>
      </c>
      <c r="B58" s="6" t="s">
        <v>55</v>
      </c>
      <c r="C58" s="13">
        <v>134</v>
      </c>
      <c r="D58" s="22">
        <v>2021</v>
      </c>
      <c r="E58" s="15">
        <v>60</v>
      </c>
      <c r="F58" s="15">
        <f t="shared" si="9"/>
        <v>60</v>
      </c>
      <c r="G58" s="15">
        <f t="shared" si="10"/>
        <v>5</v>
      </c>
      <c r="H58" s="16">
        <f t="shared" si="4"/>
        <v>5</v>
      </c>
      <c r="I58" s="12">
        <f t="shared" si="16"/>
        <v>2040</v>
      </c>
      <c r="J58" s="17">
        <f t="shared" si="19"/>
        <v>2040</v>
      </c>
      <c r="K58" s="12">
        <v>2040</v>
      </c>
      <c r="L58" s="12">
        <v>2040</v>
      </c>
      <c r="M58" s="12">
        <v>2040</v>
      </c>
      <c r="N58" s="12">
        <v>2040</v>
      </c>
      <c r="O58" s="19">
        <v>5</v>
      </c>
      <c r="P58" s="19">
        <f t="shared" si="7"/>
        <v>60</v>
      </c>
      <c r="Q58" s="11">
        <f t="shared" si="18"/>
        <v>2040</v>
      </c>
    </row>
    <row r="59" spans="1:17" ht="110.4" x14ac:dyDescent="0.3">
      <c r="A59" s="5">
        <v>810401</v>
      </c>
      <c r="B59" s="6" t="s">
        <v>56</v>
      </c>
      <c r="C59" s="13">
        <v>238</v>
      </c>
      <c r="D59" s="22">
        <v>2021</v>
      </c>
      <c r="E59" s="15">
        <v>60</v>
      </c>
      <c r="F59" s="15">
        <f t="shared" si="9"/>
        <v>60</v>
      </c>
      <c r="G59" s="15">
        <f t="shared" si="10"/>
        <v>5</v>
      </c>
      <c r="H59" s="16">
        <f t="shared" si="4"/>
        <v>5</v>
      </c>
      <c r="I59" s="12">
        <f t="shared" si="16"/>
        <v>2040</v>
      </c>
      <c r="J59" s="17">
        <f t="shared" si="19"/>
        <v>2040</v>
      </c>
      <c r="K59" s="12">
        <v>2040</v>
      </c>
      <c r="L59" s="12">
        <v>2040</v>
      </c>
      <c r="M59" s="12">
        <v>2040</v>
      </c>
      <c r="N59" s="12">
        <v>2040</v>
      </c>
      <c r="O59" s="19">
        <v>5</v>
      </c>
      <c r="P59" s="19">
        <f t="shared" si="7"/>
        <v>60</v>
      </c>
      <c r="Q59" s="11">
        <f t="shared" si="18"/>
        <v>2040</v>
      </c>
    </row>
    <row r="60" spans="1:17" x14ac:dyDescent="0.3">
      <c r="A60" s="7"/>
      <c r="B60" s="8" t="s">
        <v>58</v>
      </c>
      <c r="C60" s="9">
        <f t="shared" ref="C60:F60" si="20">SUM(C3:C59)</f>
        <v>26490</v>
      </c>
      <c r="D60" s="9"/>
      <c r="E60" s="10">
        <f t="shared" si="20"/>
        <v>18016.399999999994</v>
      </c>
      <c r="F60" s="10">
        <f t="shared" si="20"/>
        <v>18037</v>
      </c>
      <c r="G60" s="10"/>
      <c r="H60" s="10"/>
    </row>
  </sheetData>
  <autoFilter ref="A2:Q2"/>
  <mergeCells count="1">
    <mergeCell ref="O1:Q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4"/>
  <sheetViews>
    <sheetView tabSelected="1" topLeftCell="C3" workbookViewId="0">
      <selection activeCell="S23" sqref="A23:S23"/>
    </sheetView>
  </sheetViews>
  <sheetFormatPr defaultRowHeight="14.4" x14ac:dyDescent="0.3"/>
  <cols>
    <col min="1" max="1" width="7.33203125" customWidth="1"/>
    <col min="2" max="2" width="25.6640625" customWidth="1"/>
    <col min="3" max="3" width="13.6640625" customWidth="1"/>
    <col min="4" max="4" width="11.33203125" customWidth="1"/>
    <col min="5" max="5" width="15.44140625" customWidth="1"/>
    <col min="6" max="6" width="15.109375" customWidth="1"/>
    <col min="7" max="7" width="16.109375" customWidth="1"/>
    <col min="8" max="8" width="10.33203125" customWidth="1"/>
    <col min="9" max="9" width="13.44140625" customWidth="1"/>
    <col min="10" max="10" width="9.88671875" customWidth="1"/>
    <col min="11" max="11" width="10.44140625" customWidth="1"/>
    <col min="12" max="12" width="13.5546875" customWidth="1"/>
    <col min="13" max="14" width="9.88671875" customWidth="1"/>
    <col min="15" max="15" width="13.33203125" customWidth="1"/>
    <col min="16" max="16" width="10" customWidth="1"/>
    <col min="17" max="17" width="10.109375" customWidth="1"/>
    <col min="18" max="18" width="13.5546875" customWidth="1"/>
    <col min="19" max="19" width="9.88671875" customWidth="1"/>
  </cols>
  <sheetData>
    <row r="1" spans="1:19" ht="25.5" customHeight="1" x14ac:dyDescent="0.3">
      <c r="A1" s="51" t="s">
        <v>84</v>
      </c>
      <c r="B1" s="51"/>
      <c r="C1" s="51"/>
      <c r="D1" s="51"/>
      <c r="E1" s="51"/>
      <c r="F1" s="51"/>
      <c r="G1" s="51"/>
      <c r="H1" s="51"/>
      <c r="I1" s="51"/>
      <c r="J1" s="51"/>
      <c r="K1" s="51"/>
    </row>
    <row r="2" spans="1:19" ht="14.25" customHeight="1" x14ac:dyDescent="0.3">
      <c r="A2" s="38">
        <v>670007</v>
      </c>
      <c r="B2" s="39" t="s">
        <v>92</v>
      </c>
      <c r="C2" s="37"/>
      <c r="D2" s="37"/>
      <c r="E2" s="37"/>
      <c r="F2" s="37"/>
      <c r="G2" s="37"/>
      <c r="H2" s="37"/>
      <c r="I2" s="37"/>
      <c r="J2" s="37"/>
    </row>
    <row r="3" spans="1:19" ht="14.25" customHeight="1" x14ac:dyDescent="0.3">
      <c r="A3" s="38"/>
      <c r="B3" s="39"/>
      <c r="C3" s="50" t="s">
        <v>85</v>
      </c>
      <c r="D3" s="50"/>
      <c r="E3" s="50"/>
      <c r="F3" s="50"/>
      <c r="G3" s="50"/>
      <c r="H3" s="50" t="s">
        <v>64</v>
      </c>
      <c r="I3" s="50"/>
      <c r="J3" s="50"/>
      <c r="K3" s="50" t="s">
        <v>87</v>
      </c>
      <c r="L3" s="50"/>
      <c r="M3" s="50"/>
      <c r="N3" s="50" t="s">
        <v>88</v>
      </c>
      <c r="O3" s="50"/>
      <c r="P3" s="50"/>
      <c r="Q3" s="50" t="s">
        <v>89</v>
      </c>
      <c r="R3" s="50"/>
      <c r="S3" s="50"/>
    </row>
    <row r="4" spans="1:19" ht="63.75" customHeight="1" x14ac:dyDescent="0.3">
      <c r="A4" s="40" t="s">
        <v>77</v>
      </c>
      <c r="B4" s="40" t="s">
        <v>78</v>
      </c>
      <c r="C4" s="40" t="s">
        <v>79</v>
      </c>
      <c r="D4" s="40" t="s">
        <v>80</v>
      </c>
      <c r="E4" s="40" t="s">
        <v>81</v>
      </c>
      <c r="F4" s="40" t="s">
        <v>82</v>
      </c>
      <c r="G4" s="40" t="s">
        <v>83</v>
      </c>
      <c r="H4" s="41" t="s">
        <v>80</v>
      </c>
      <c r="I4" s="41" t="s">
        <v>82</v>
      </c>
      <c r="J4" s="41" t="s">
        <v>86</v>
      </c>
      <c r="K4" s="41" t="s">
        <v>80</v>
      </c>
      <c r="L4" s="41" t="s">
        <v>82</v>
      </c>
      <c r="M4" s="41" t="s">
        <v>86</v>
      </c>
      <c r="N4" s="41" t="s">
        <v>80</v>
      </c>
      <c r="O4" s="41" t="s">
        <v>82</v>
      </c>
      <c r="P4" s="41" t="s">
        <v>90</v>
      </c>
      <c r="Q4" s="41" t="s">
        <v>80</v>
      </c>
      <c r="R4" s="41" t="s">
        <v>82</v>
      </c>
      <c r="S4" s="41" t="s">
        <v>86</v>
      </c>
    </row>
    <row r="5" spans="1:19" x14ac:dyDescent="0.3">
      <c r="A5" s="36">
        <v>1</v>
      </c>
      <c r="B5" s="42" t="s">
        <v>93</v>
      </c>
      <c r="C5" s="46">
        <v>16</v>
      </c>
      <c r="D5" s="46">
        <v>1</v>
      </c>
      <c r="E5" s="46">
        <v>12</v>
      </c>
      <c r="F5" s="46">
        <v>12</v>
      </c>
      <c r="G5" s="46">
        <f>E5*16*D5</f>
        <v>192</v>
      </c>
      <c r="H5" s="47">
        <v>1</v>
      </c>
      <c r="I5" s="47">
        <v>12</v>
      </c>
      <c r="J5" s="47">
        <f>I5*12</f>
        <v>144</v>
      </c>
      <c r="K5" s="47">
        <v>1</v>
      </c>
      <c r="L5" s="47">
        <v>12</v>
      </c>
      <c r="M5" s="47">
        <f>L5*4</f>
        <v>48</v>
      </c>
      <c r="N5" s="48"/>
      <c r="O5" s="48"/>
      <c r="P5" s="48"/>
      <c r="Q5" s="48"/>
      <c r="R5" s="48"/>
      <c r="S5" s="48"/>
    </row>
    <row r="6" spans="1:19" x14ac:dyDescent="0.3">
      <c r="A6" s="36">
        <v>2</v>
      </c>
      <c r="B6" s="42" t="s">
        <v>108</v>
      </c>
      <c r="C6" s="46">
        <v>16</v>
      </c>
      <c r="D6" s="46">
        <v>1</v>
      </c>
      <c r="E6" s="46">
        <v>12</v>
      </c>
      <c r="F6" s="46">
        <v>12</v>
      </c>
      <c r="G6" s="46">
        <f t="shared" ref="G6:G21" si="0">E6*16*D6</f>
        <v>192</v>
      </c>
      <c r="H6" s="47">
        <v>1</v>
      </c>
      <c r="I6" s="47">
        <v>12</v>
      </c>
      <c r="J6" s="47">
        <f t="shared" ref="J6:J22" si="1">I6*12</f>
        <v>144</v>
      </c>
      <c r="K6" s="47">
        <v>1</v>
      </c>
      <c r="L6" s="47">
        <v>12</v>
      </c>
      <c r="M6" s="47">
        <f t="shared" ref="M6:M22" si="2">L6*4</f>
        <v>48</v>
      </c>
      <c r="N6" s="48"/>
      <c r="O6" s="48"/>
      <c r="P6" s="48"/>
      <c r="Q6" s="48"/>
      <c r="R6" s="48"/>
      <c r="S6" s="48"/>
    </row>
    <row r="7" spans="1:19" x14ac:dyDescent="0.3">
      <c r="A7" s="36">
        <v>3</v>
      </c>
      <c r="B7" s="42" t="s">
        <v>94</v>
      </c>
      <c r="C7" s="46">
        <v>16</v>
      </c>
      <c r="D7" s="46">
        <v>1</v>
      </c>
      <c r="E7" s="46">
        <v>12</v>
      </c>
      <c r="F7" s="46">
        <v>12</v>
      </c>
      <c r="G7" s="46">
        <f t="shared" si="0"/>
        <v>192</v>
      </c>
      <c r="H7" s="47">
        <v>1</v>
      </c>
      <c r="I7" s="47">
        <v>12</v>
      </c>
      <c r="J7" s="47">
        <f t="shared" si="1"/>
        <v>144</v>
      </c>
      <c r="K7" s="47">
        <v>1</v>
      </c>
      <c r="L7" s="47">
        <v>12</v>
      </c>
      <c r="M7" s="47">
        <f t="shared" si="2"/>
        <v>48</v>
      </c>
      <c r="N7" s="48"/>
      <c r="O7" s="48"/>
      <c r="P7" s="48"/>
      <c r="Q7" s="48"/>
      <c r="R7" s="48"/>
      <c r="S7" s="48"/>
    </row>
    <row r="8" spans="1:19" x14ac:dyDescent="0.3">
      <c r="A8" s="36">
        <v>4</v>
      </c>
      <c r="B8" s="42" t="s">
        <v>95</v>
      </c>
      <c r="C8" s="46">
        <v>16</v>
      </c>
      <c r="D8" s="46">
        <v>2</v>
      </c>
      <c r="E8" s="46">
        <v>12</v>
      </c>
      <c r="F8" s="46">
        <v>24</v>
      </c>
      <c r="G8" s="46">
        <f t="shared" si="0"/>
        <v>384</v>
      </c>
      <c r="H8" s="47">
        <v>2</v>
      </c>
      <c r="I8" s="47">
        <v>24</v>
      </c>
      <c r="J8" s="47">
        <f t="shared" si="1"/>
        <v>288</v>
      </c>
      <c r="K8" s="47">
        <v>1</v>
      </c>
      <c r="L8" s="47">
        <v>24</v>
      </c>
      <c r="M8" s="47">
        <f t="shared" si="2"/>
        <v>96</v>
      </c>
      <c r="N8" s="48"/>
      <c r="O8" s="48"/>
      <c r="P8" s="48"/>
      <c r="Q8" s="48"/>
      <c r="R8" s="48"/>
      <c r="S8" s="48"/>
    </row>
    <row r="9" spans="1:19" x14ac:dyDescent="0.3">
      <c r="A9" s="36">
        <v>5</v>
      </c>
      <c r="B9" s="44" t="s">
        <v>101</v>
      </c>
      <c r="C9" s="46">
        <v>16</v>
      </c>
      <c r="D9" s="46">
        <v>2</v>
      </c>
      <c r="E9" s="46">
        <v>12</v>
      </c>
      <c r="F9" s="46">
        <v>24</v>
      </c>
      <c r="G9" s="46">
        <f t="shared" si="0"/>
        <v>384</v>
      </c>
      <c r="H9" s="47">
        <v>2</v>
      </c>
      <c r="I9" s="47">
        <v>24</v>
      </c>
      <c r="J9" s="47">
        <f t="shared" si="1"/>
        <v>288</v>
      </c>
      <c r="K9" s="47">
        <v>1</v>
      </c>
      <c r="L9" s="47">
        <v>24</v>
      </c>
      <c r="M9" s="47">
        <f t="shared" si="2"/>
        <v>96</v>
      </c>
      <c r="N9" s="48"/>
      <c r="O9" s="48"/>
      <c r="P9" s="48"/>
      <c r="Q9" s="48"/>
      <c r="R9" s="48"/>
      <c r="S9" s="48"/>
    </row>
    <row r="10" spans="1:19" x14ac:dyDescent="0.3">
      <c r="A10" s="45">
        <v>6</v>
      </c>
      <c r="B10" s="42" t="s">
        <v>96</v>
      </c>
      <c r="C10" s="46">
        <v>16</v>
      </c>
      <c r="D10" s="46">
        <v>2</v>
      </c>
      <c r="E10" s="46">
        <v>12</v>
      </c>
      <c r="F10" s="46">
        <v>24</v>
      </c>
      <c r="G10" s="46">
        <f t="shared" si="0"/>
        <v>384</v>
      </c>
      <c r="H10" s="47">
        <v>2</v>
      </c>
      <c r="I10" s="47">
        <v>24</v>
      </c>
      <c r="J10" s="47">
        <f t="shared" si="1"/>
        <v>288</v>
      </c>
      <c r="K10" s="47">
        <v>1</v>
      </c>
      <c r="L10" s="47">
        <v>24</v>
      </c>
      <c r="M10" s="47">
        <f t="shared" si="2"/>
        <v>96</v>
      </c>
      <c r="N10" s="48"/>
      <c r="O10" s="48"/>
      <c r="P10" s="48"/>
      <c r="Q10" s="48"/>
      <c r="R10" s="48"/>
      <c r="S10" s="48"/>
    </row>
    <row r="11" spans="1:19" x14ac:dyDescent="0.3">
      <c r="A11" s="36">
        <v>7</v>
      </c>
      <c r="B11" s="42" t="s">
        <v>97</v>
      </c>
      <c r="C11" s="46">
        <v>16</v>
      </c>
      <c r="D11" s="46">
        <v>4</v>
      </c>
      <c r="E11" s="46">
        <v>12</v>
      </c>
      <c r="F11" s="46">
        <v>48</v>
      </c>
      <c r="G11" s="46">
        <f t="shared" si="0"/>
        <v>768</v>
      </c>
      <c r="H11" s="47">
        <v>4</v>
      </c>
      <c r="I11" s="47">
        <v>48</v>
      </c>
      <c r="J11" s="47">
        <f t="shared" si="1"/>
        <v>576</v>
      </c>
      <c r="K11" s="47">
        <v>4</v>
      </c>
      <c r="L11" s="47">
        <v>48</v>
      </c>
      <c r="M11" s="47">
        <f t="shared" si="2"/>
        <v>192</v>
      </c>
      <c r="N11" s="48"/>
      <c r="O11" s="48"/>
      <c r="P11" s="48"/>
      <c r="Q11" s="48"/>
      <c r="R11" s="48"/>
      <c r="S11" s="48"/>
    </row>
    <row r="12" spans="1:19" x14ac:dyDescent="0.3">
      <c r="A12" s="35">
        <v>8</v>
      </c>
      <c r="B12" s="44" t="s">
        <v>98</v>
      </c>
      <c r="C12" s="46">
        <v>16</v>
      </c>
      <c r="D12" s="46">
        <v>2</v>
      </c>
      <c r="E12" s="46">
        <v>12</v>
      </c>
      <c r="F12" s="46">
        <v>24</v>
      </c>
      <c r="G12" s="46">
        <f t="shared" si="0"/>
        <v>384</v>
      </c>
      <c r="H12" s="47">
        <v>2</v>
      </c>
      <c r="I12" s="47">
        <v>24</v>
      </c>
      <c r="J12" s="47">
        <f t="shared" si="1"/>
        <v>288</v>
      </c>
      <c r="K12" s="47">
        <v>1</v>
      </c>
      <c r="L12" s="47">
        <v>24</v>
      </c>
      <c r="M12" s="47">
        <f t="shared" si="2"/>
        <v>96</v>
      </c>
      <c r="N12" s="48"/>
      <c r="O12" s="48"/>
      <c r="P12" s="48"/>
      <c r="Q12" s="48"/>
      <c r="R12" s="48"/>
      <c r="S12" s="48"/>
    </row>
    <row r="13" spans="1:19" x14ac:dyDescent="0.3">
      <c r="A13" s="35">
        <v>9</v>
      </c>
      <c r="B13" s="44" t="s">
        <v>99</v>
      </c>
      <c r="C13" s="46">
        <v>16</v>
      </c>
      <c r="D13" s="46">
        <v>2</v>
      </c>
      <c r="E13" s="46">
        <v>12</v>
      </c>
      <c r="F13" s="46">
        <v>24</v>
      </c>
      <c r="G13" s="46">
        <f t="shared" si="0"/>
        <v>384</v>
      </c>
      <c r="H13" s="47">
        <v>2</v>
      </c>
      <c r="I13" s="47">
        <v>24</v>
      </c>
      <c r="J13" s="47">
        <f t="shared" si="1"/>
        <v>288</v>
      </c>
      <c r="K13" s="47">
        <v>1</v>
      </c>
      <c r="L13" s="47">
        <v>24</v>
      </c>
      <c r="M13" s="47">
        <f t="shared" si="2"/>
        <v>96</v>
      </c>
      <c r="N13" s="48"/>
      <c r="O13" s="48"/>
      <c r="P13" s="48"/>
      <c r="Q13" s="48"/>
      <c r="R13" s="48"/>
      <c r="S13" s="48"/>
    </row>
    <row r="14" spans="1:19" x14ac:dyDescent="0.3">
      <c r="A14" s="35">
        <v>10</v>
      </c>
      <c r="B14" s="44" t="s">
        <v>100</v>
      </c>
      <c r="C14" s="46">
        <v>16</v>
      </c>
      <c r="D14" s="46">
        <v>2</v>
      </c>
      <c r="E14" s="46">
        <v>12</v>
      </c>
      <c r="F14" s="46">
        <v>24</v>
      </c>
      <c r="G14" s="46">
        <f t="shared" si="0"/>
        <v>384</v>
      </c>
      <c r="H14" s="47">
        <v>2</v>
      </c>
      <c r="I14" s="47">
        <v>24</v>
      </c>
      <c r="J14" s="47">
        <f t="shared" si="1"/>
        <v>288</v>
      </c>
      <c r="K14" s="47">
        <v>1</v>
      </c>
      <c r="L14" s="47">
        <v>24</v>
      </c>
      <c r="M14" s="47">
        <f t="shared" si="2"/>
        <v>96</v>
      </c>
      <c r="N14" s="48"/>
      <c r="O14" s="48"/>
      <c r="P14" s="48"/>
      <c r="Q14" s="48"/>
      <c r="R14" s="48"/>
      <c r="S14" s="48"/>
    </row>
    <row r="15" spans="1:19" x14ac:dyDescent="0.3">
      <c r="A15" s="35">
        <v>11</v>
      </c>
      <c r="B15" s="44" t="s">
        <v>109</v>
      </c>
      <c r="C15" s="46">
        <v>16</v>
      </c>
      <c r="D15" s="46">
        <v>2</v>
      </c>
      <c r="E15" s="46">
        <v>12</v>
      </c>
      <c r="F15" s="46">
        <v>24</v>
      </c>
      <c r="G15" s="46">
        <f t="shared" si="0"/>
        <v>384</v>
      </c>
      <c r="H15" s="47">
        <v>2</v>
      </c>
      <c r="I15" s="47">
        <v>24</v>
      </c>
      <c r="J15" s="47">
        <f t="shared" si="1"/>
        <v>288</v>
      </c>
      <c r="K15" s="47">
        <v>1</v>
      </c>
      <c r="L15" s="47">
        <v>24</v>
      </c>
      <c r="M15" s="47">
        <f t="shared" si="2"/>
        <v>96</v>
      </c>
      <c r="N15" s="48"/>
      <c r="O15" s="48"/>
      <c r="P15" s="48"/>
      <c r="Q15" s="48"/>
      <c r="R15" s="48"/>
      <c r="S15" s="48"/>
    </row>
    <row r="16" spans="1:19" x14ac:dyDescent="0.3">
      <c r="A16" s="35">
        <v>12</v>
      </c>
      <c r="B16" s="44" t="s">
        <v>102</v>
      </c>
      <c r="C16" s="46">
        <v>16</v>
      </c>
      <c r="D16" s="46">
        <v>2</v>
      </c>
      <c r="E16" s="46">
        <v>12</v>
      </c>
      <c r="F16" s="46">
        <v>24</v>
      </c>
      <c r="G16" s="46">
        <f t="shared" si="0"/>
        <v>384</v>
      </c>
      <c r="H16" s="47">
        <v>2</v>
      </c>
      <c r="I16" s="47">
        <v>24</v>
      </c>
      <c r="J16" s="47">
        <f t="shared" si="1"/>
        <v>288</v>
      </c>
      <c r="K16" s="47">
        <v>1</v>
      </c>
      <c r="L16" s="47">
        <v>24</v>
      </c>
      <c r="M16" s="47">
        <f t="shared" si="2"/>
        <v>96</v>
      </c>
      <c r="N16" s="48"/>
      <c r="O16" s="48"/>
      <c r="P16" s="48"/>
      <c r="Q16" s="48"/>
      <c r="R16" s="48"/>
      <c r="S16" s="48"/>
    </row>
    <row r="17" spans="1:19" x14ac:dyDescent="0.3">
      <c r="A17" s="35">
        <v>13</v>
      </c>
      <c r="B17" s="44" t="s">
        <v>103</v>
      </c>
      <c r="C17" s="46">
        <v>16</v>
      </c>
      <c r="D17" s="46">
        <v>2</v>
      </c>
      <c r="E17" s="46">
        <v>12</v>
      </c>
      <c r="F17" s="46">
        <v>24</v>
      </c>
      <c r="G17" s="46">
        <f t="shared" si="0"/>
        <v>384</v>
      </c>
      <c r="H17" s="47"/>
      <c r="I17" s="47"/>
      <c r="J17" s="47">
        <f t="shared" si="1"/>
        <v>0</v>
      </c>
      <c r="K17" s="47"/>
      <c r="L17" s="47"/>
      <c r="M17" s="47">
        <f t="shared" si="2"/>
        <v>0</v>
      </c>
      <c r="N17" s="46"/>
      <c r="O17" s="48"/>
      <c r="P17" s="48"/>
      <c r="Q17" s="46">
        <v>2</v>
      </c>
      <c r="R17" s="46">
        <v>12</v>
      </c>
      <c r="S17" s="46">
        <f>Q17*R17*16</f>
        <v>384</v>
      </c>
    </row>
    <row r="18" spans="1:19" x14ac:dyDescent="0.3">
      <c r="A18" s="35">
        <v>14</v>
      </c>
      <c r="B18" s="43" t="s">
        <v>91</v>
      </c>
      <c r="C18" s="46">
        <v>16</v>
      </c>
      <c r="D18" s="46">
        <v>2</v>
      </c>
      <c r="E18" s="46">
        <v>12</v>
      </c>
      <c r="F18" s="46">
        <v>24</v>
      </c>
      <c r="G18" s="46">
        <f t="shared" si="0"/>
        <v>384</v>
      </c>
      <c r="H18" s="47"/>
      <c r="I18" s="47"/>
      <c r="J18" s="47">
        <f t="shared" si="1"/>
        <v>0</v>
      </c>
      <c r="K18" s="47"/>
      <c r="L18" s="47"/>
      <c r="M18" s="47">
        <f t="shared" si="2"/>
        <v>0</v>
      </c>
      <c r="N18" s="46"/>
      <c r="O18" s="48"/>
      <c r="P18" s="48"/>
      <c r="Q18" s="46">
        <v>2</v>
      </c>
      <c r="R18" s="46">
        <v>12</v>
      </c>
      <c r="S18" s="46">
        <f t="shared" ref="S18:S21" si="3">Q18*R18*16</f>
        <v>384</v>
      </c>
    </row>
    <row r="19" spans="1:19" x14ac:dyDescent="0.3">
      <c r="A19" s="35">
        <v>15</v>
      </c>
      <c r="B19" s="42" t="s">
        <v>104</v>
      </c>
      <c r="C19" s="46">
        <v>16</v>
      </c>
      <c r="D19" s="46">
        <v>2</v>
      </c>
      <c r="E19" s="46">
        <v>12</v>
      </c>
      <c r="F19" s="46">
        <v>24</v>
      </c>
      <c r="G19" s="46">
        <f t="shared" si="0"/>
        <v>384</v>
      </c>
      <c r="H19" s="47"/>
      <c r="I19" s="47"/>
      <c r="J19" s="47">
        <f t="shared" si="1"/>
        <v>0</v>
      </c>
      <c r="K19" s="47"/>
      <c r="L19" s="47"/>
      <c r="M19" s="47">
        <f t="shared" si="2"/>
        <v>0</v>
      </c>
      <c r="N19" s="46"/>
      <c r="O19" s="48"/>
      <c r="P19" s="48"/>
      <c r="Q19" s="46">
        <v>2</v>
      </c>
      <c r="R19" s="46">
        <v>12</v>
      </c>
      <c r="S19" s="46">
        <f t="shared" si="3"/>
        <v>384</v>
      </c>
    </row>
    <row r="20" spans="1:19" x14ac:dyDescent="0.3">
      <c r="A20" s="35">
        <v>16</v>
      </c>
      <c r="B20" s="42" t="s">
        <v>107</v>
      </c>
      <c r="C20" s="46">
        <v>16</v>
      </c>
      <c r="D20" s="46">
        <v>2</v>
      </c>
      <c r="E20" s="46">
        <v>12</v>
      </c>
      <c r="F20" s="46">
        <v>24</v>
      </c>
      <c r="G20" s="46">
        <f t="shared" si="0"/>
        <v>384</v>
      </c>
      <c r="H20" s="48"/>
      <c r="I20" s="48"/>
      <c r="J20" s="47">
        <f t="shared" si="1"/>
        <v>0</v>
      </c>
      <c r="K20" s="48"/>
      <c r="L20" s="48"/>
      <c r="M20" s="47">
        <f t="shared" si="2"/>
        <v>0</v>
      </c>
      <c r="N20" s="46"/>
      <c r="O20" s="48"/>
      <c r="P20" s="48"/>
      <c r="Q20" s="46">
        <v>2</v>
      </c>
      <c r="R20" s="46">
        <v>12</v>
      </c>
      <c r="S20" s="46">
        <f t="shared" si="3"/>
        <v>384</v>
      </c>
    </row>
    <row r="21" spans="1:19" x14ac:dyDescent="0.3">
      <c r="A21" s="35">
        <v>17</v>
      </c>
      <c r="B21" s="42" t="s">
        <v>106</v>
      </c>
      <c r="C21" s="46">
        <v>16</v>
      </c>
      <c r="D21" s="46">
        <v>2</v>
      </c>
      <c r="E21" s="46">
        <v>12</v>
      </c>
      <c r="F21" s="46">
        <v>24</v>
      </c>
      <c r="G21" s="46">
        <f t="shared" si="0"/>
        <v>384</v>
      </c>
      <c r="H21" s="48"/>
      <c r="I21" s="48"/>
      <c r="J21" s="47">
        <f t="shared" si="1"/>
        <v>0</v>
      </c>
      <c r="K21" s="48"/>
      <c r="L21" s="48"/>
      <c r="M21" s="47">
        <f t="shared" si="2"/>
        <v>0</v>
      </c>
      <c r="N21" s="46"/>
      <c r="O21" s="48"/>
      <c r="P21" s="48"/>
      <c r="Q21" s="46">
        <v>2</v>
      </c>
      <c r="R21" s="46">
        <v>12</v>
      </c>
      <c r="S21" s="46">
        <f t="shared" si="3"/>
        <v>384</v>
      </c>
    </row>
    <row r="22" spans="1:19" x14ac:dyDescent="0.3">
      <c r="A22" s="35">
        <v>18</v>
      </c>
      <c r="B22" s="42" t="s">
        <v>105</v>
      </c>
      <c r="C22" s="46">
        <v>16</v>
      </c>
      <c r="D22" s="46">
        <v>2</v>
      </c>
      <c r="E22" s="46">
        <v>12</v>
      </c>
      <c r="F22" s="46">
        <v>25</v>
      </c>
      <c r="G22" s="46">
        <f>25*16</f>
        <v>400</v>
      </c>
      <c r="H22" s="48"/>
      <c r="I22" s="48"/>
      <c r="J22" s="47">
        <f t="shared" si="1"/>
        <v>0</v>
      </c>
      <c r="K22" s="48"/>
      <c r="L22" s="48"/>
      <c r="M22" s="47">
        <f t="shared" si="2"/>
        <v>0</v>
      </c>
      <c r="N22" s="46"/>
      <c r="O22" s="48"/>
      <c r="P22" s="48"/>
      <c r="Q22" s="46">
        <v>2</v>
      </c>
      <c r="R22" s="46">
        <v>12</v>
      </c>
      <c r="S22" s="46">
        <f>16*25</f>
        <v>400</v>
      </c>
    </row>
    <row r="23" spans="1:19" x14ac:dyDescent="0.3">
      <c r="A23" s="52"/>
      <c r="B23" s="53" t="s">
        <v>58</v>
      </c>
      <c r="C23" s="54"/>
      <c r="D23" s="54">
        <f>D5+D6+D7+D8+D9+D10+D11+D12+D13+D14+D15+D16+D17+D18+D19+D21+D20+D22</f>
        <v>35</v>
      </c>
      <c r="E23" s="54"/>
      <c r="F23" s="54">
        <f>F5+F6+F7+F8+F9+F10+F11+F12+F13+F14+F15+F16+F17+F18+F19+F21+F20+F22</f>
        <v>421</v>
      </c>
      <c r="G23" s="55">
        <f t="shared" ref="G23:S23" si="4">G22+G21+G20+G19+G18+G17+G16+G15+G14+G13+G12+G11+G10+G9+G8+G7+G6+G5</f>
        <v>6736</v>
      </c>
      <c r="H23" s="55">
        <f t="shared" si="4"/>
        <v>23</v>
      </c>
      <c r="I23" s="55">
        <f t="shared" si="4"/>
        <v>276</v>
      </c>
      <c r="J23" s="55">
        <f t="shared" si="4"/>
        <v>3312</v>
      </c>
      <c r="K23" s="55">
        <f t="shared" si="4"/>
        <v>15</v>
      </c>
      <c r="L23" s="55">
        <f t="shared" si="4"/>
        <v>276</v>
      </c>
      <c r="M23" s="55">
        <f t="shared" si="4"/>
        <v>1104</v>
      </c>
      <c r="N23" s="55">
        <f t="shared" si="4"/>
        <v>0</v>
      </c>
      <c r="O23" s="55">
        <f t="shared" si="4"/>
        <v>0</v>
      </c>
      <c r="P23" s="55">
        <f t="shared" si="4"/>
        <v>0</v>
      </c>
      <c r="Q23" s="55">
        <f t="shared" si="4"/>
        <v>12</v>
      </c>
      <c r="R23" s="55">
        <f t="shared" si="4"/>
        <v>72</v>
      </c>
      <c r="S23" s="55">
        <f t="shared" si="4"/>
        <v>2320</v>
      </c>
    </row>
    <row r="24" spans="1:19" x14ac:dyDescent="0.3">
      <c r="A24" s="35"/>
    </row>
  </sheetData>
  <mergeCells count="6">
    <mergeCell ref="Q3:S3"/>
    <mergeCell ref="A1:K1"/>
    <mergeCell ref="C3:G3"/>
    <mergeCell ref="H3:J3"/>
    <mergeCell ref="K3:M3"/>
    <mergeCell ref="N3:P3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Госзадание</vt:lpstr>
      <vt:lpstr>Программы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pivovarova</dc:creator>
  <cp:lastModifiedBy>Школа</cp:lastModifiedBy>
  <cp:lastPrinted>2024-12-28T05:54:15Z</cp:lastPrinted>
  <dcterms:created xsi:type="dcterms:W3CDTF">2021-10-21T06:12:45Z</dcterms:created>
  <dcterms:modified xsi:type="dcterms:W3CDTF">2024-12-28T05:54:31Z</dcterms:modified>
</cp:coreProperties>
</file>